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B" sheetId="1" r:id="rId4"/>
    <sheet state="visible" name="TLP" sheetId="2" r:id="rId5"/>
    <sheet state="visible" name="TLP PRIVATE" sheetId="3" r:id="rId6"/>
    <sheet state="visible" name="Actual TLP" sheetId="4" r:id="rId7"/>
    <sheet state="visible" name="RAB PRIVATE" sheetId="5" r:id="rId8"/>
    <sheet state="visible" name="Actual RAB" sheetId="6" r:id="rId9"/>
    <sheet state="visible" name="absensi" sheetId="7" r:id="rId10"/>
    <sheet state="visible" name="Invoice" sheetId="8" r:id="rId11"/>
  </sheets>
  <definedNames/>
  <calcPr/>
</workbook>
</file>

<file path=xl/sharedStrings.xml><?xml version="1.0" encoding="utf-8"?>
<sst xmlns="http://schemas.openxmlformats.org/spreadsheetml/2006/main" count="275" uniqueCount="136">
  <si>
    <t>SMK NEGERI 4 MALANG</t>
  </si>
  <si>
    <t>JURUSAN TEKNIK ELEKTRONIKA</t>
  </si>
  <si>
    <t>UNIT PELAYANAN DAN JASA MEKATRONIKA</t>
  </si>
  <si>
    <t>Jl. Tanimbar 22 Malang 65117 ( (0341) 353798, Fax (0341) 363099</t>
  </si>
  <si>
    <t xml:space="preserve"> e-mail : mekatronika.smkn4malang@gmail.com</t>
  </si>
  <si>
    <t>RANCANGAN ANGGARAN BIAYA</t>
  </si>
  <si>
    <t>SMA N 4 MALANG</t>
  </si>
  <si>
    <t>No</t>
  </si>
  <si>
    <t>Nama</t>
  </si>
  <si>
    <t>Satuan</t>
  </si>
  <si>
    <t>Qty</t>
  </si>
  <si>
    <t>Harga Satuan</t>
  </si>
  <si>
    <t>Total</t>
  </si>
  <si>
    <t>Keterangan</t>
  </si>
  <si>
    <t>(A+B+C+D+E+F)</t>
  </si>
  <si>
    <t>set</t>
  </si>
  <si>
    <t>Nama Ruang PVC 30 x 15 cm 1pax=7pcs</t>
  </si>
  <si>
    <t>pax</t>
  </si>
  <si>
    <t>Logo Provinsi dan Sekolah W40cm</t>
  </si>
  <si>
    <t>pcs</t>
  </si>
  <si>
    <t>Logo Sekolah W80cm</t>
  </si>
  <si>
    <t>Huruf Timbul H30cm pax=4huruf</t>
  </si>
  <si>
    <t>Neon Text "Merdeka Belajar"</t>
  </si>
  <si>
    <t>Neon Text "Sekolah Penggerak"</t>
  </si>
  <si>
    <t>Malang,…………………………….</t>
  </si>
  <si>
    <t>Anggoro Dwi Nur R., S.Pd</t>
  </si>
  <si>
    <t xml:space="preserve">NIP. </t>
  </si>
  <si>
    <t>Website : www.smkn4malang.sch.id | e-mail : mail@ smkn4malang.sch.id</t>
  </si>
  <si>
    <t>TIME LINE PROJECT</t>
  </si>
  <si>
    <t>Alga Farm</t>
  </si>
  <si>
    <t>Mulai:</t>
  </si>
  <si>
    <t>Mulai</t>
  </si>
  <si>
    <t>Selesai:</t>
  </si>
  <si>
    <t>Tampilkan Pekan ke</t>
  </si>
  <si>
    <t>#</t>
  </si>
  <si>
    <t>Kegiatan</t>
  </si>
  <si>
    <t>PIC</t>
  </si>
  <si>
    <t>Durasi (P)</t>
  </si>
  <si>
    <t>Selesai</t>
  </si>
  <si>
    <t>Hari Kerja</t>
  </si>
  <si>
    <t>Akhir pekan</t>
  </si>
  <si>
    <t>membeli bahan</t>
  </si>
  <si>
    <t>pengerjaan pvc</t>
  </si>
  <si>
    <t>finnishing</t>
  </si>
  <si>
    <t>Membeli bahan</t>
  </si>
  <si>
    <t>Pengerjaan akrilik</t>
  </si>
  <si>
    <t>pemesanan stiker</t>
  </si>
  <si>
    <t>pengerjaan akrilik</t>
  </si>
  <si>
    <t>finishing</t>
  </si>
  <si>
    <t xml:space="preserve">pengerjaan </t>
  </si>
  <si>
    <t>Durasi (H)</t>
  </si>
  <si>
    <t xml:space="preserve">  </t>
  </si>
  <si>
    <t>Nama Barang</t>
  </si>
  <si>
    <t>Harga Total</t>
  </si>
  <si>
    <t>Harga Satuan [Private]</t>
  </si>
  <si>
    <t>Informasi Toko atau Barang</t>
  </si>
  <si>
    <t>SMAN 4 MALANG</t>
  </si>
  <si>
    <t>A</t>
  </si>
  <si>
    <t>PVC Board 3MM 60 x 80 cm</t>
  </si>
  <si>
    <t>https://www.tokopedia.com/naesshop/pvc-foam-board-3m-papan-lembaran-60cm-x-80cm?extParam=whid%3D4865630</t>
  </si>
  <si>
    <t>pylox hitam flat</t>
  </si>
  <si>
    <t>https://www.tokopedia.com/smarttools/cat-semprot-pylox-black-flat-black-doff?extParam=ivf%3Dfalse%26src%3Dsearch</t>
  </si>
  <si>
    <t>Jasa potong</t>
  </si>
  <si>
    <t>cm2</t>
  </si>
  <si>
    <t>gantungan</t>
  </si>
  <si>
    <t>https://www.tokopedia.com/kios66/gantungan-kunci-besi-gantungan-besar?extParam=ivf%3Dfalse&amp;src=topads</t>
  </si>
  <si>
    <t>B</t>
  </si>
  <si>
    <t>Akrilik 2 mm 40 x 60 cm</t>
  </si>
  <si>
    <t>https://www.tokopedia.com/aeol/akrilik-putih-susu-3mm-100x100-dan-100x200-100x100?extParam=whid%3D2074901</t>
  </si>
  <si>
    <t>Sticker vinyl 100 x 100 cm</t>
  </si>
  <si>
    <t>https://www.tokopedia.com/kuynyetak/cetak-stiker-vinyl-meteran-indoor-outdoor-print-stiker-meteran-laminasi-doff?extParam=ivf%3Dfalse&amp;src=topads</t>
  </si>
  <si>
    <t>jasa potong akrilik</t>
  </si>
  <si>
    <t>C</t>
  </si>
  <si>
    <t>Akrilik 2 mm 80 x 100 cm</t>
  </si>
  <si>
    <t>D</t>
  </si>
  <si>
    <t>E</t>
  </si>
  <si>
    <t>neon flex</t>
  </si>
  <si>
    <t>https://www.tokopedia.com/funminishop/lampu-neon-flex-selang-12v-dc-neonflex-12v-neonflexible-led-neonsign-warmwhite?extParam=ivf%3Dfalse&amp;src=topads</t>
  </si>
  <si>
    <t>PSU 12 V</t>
  </si>
  <si>
    <t>https://www.tokopedia.com/dreamtechno/power-supply-12v-40a-murni-barang-terjamin?extParam=ivf%3Dfalse&amp;src=topads</t>
  </si>
  <si>
    <t>F</t>
  </si>
  <si>
    <t>Tahap 1</t>
  </si>
  <si>
    <t>mentari putri</t>
  </si>
  <si>
    <t>toko</t>
  </si>
  <si>
    <t>Fani Aluminium Profile</t>
  </si>
  <si>
    <t>https://drive.google.com/file/d/1I_rxOPki1wfIgF-MOjRPG3cpsuawYNoN/view?usp=drivesdk</t>
  </si>
  <si>
    <t>CENTI Store</t>
  </si>
  <si>
    <t>https://drive.google.com/file/d/1IbE9tzxZQBz5YcGqj67EfU9qH0HjoWx3/view?usp=drivesdk</t>
  </si>
  <si>
    <t>3Din</t>
  </si>
  <si>
    <t>https://drive.google.com/file/d/1Ni_BIrc4MdH-qJBwM0Cyk9pz9n4pvnTl/view?usp=drivesdk</t>
  </si>
  <si>
    <t>https://drive.google.com/file/d/1bf6lwAAW2Fec9JQ-WTHDw3TW4xuOAk01/view?usp=drivesdk</t>
  </si>
  <si>
    <t>Toko Hasil</t>
  </si>
  <si>
    <t>https://drive.google.com/file/d/1TjoUJo7eUA1iyog1gzZ5nUM2V0UsaylL/view?usp=drivesdk</t>
  </si>
  <si>
    <t>https://drive.google.com/file/d/1bAUEGxhbt0Yoz-uui91iYD43gRnRLkGy/view?usp=drivesdk</t>
  </si>
  <si>
    <t>https://drive.google.com/file/d/17yywVVlzjzFnyIIZNMOfahggIKSafhCw/view?usp=drivesdk</t>
  </si>
  <si>
    <t>Abadi Kaca</t>
  </si>
  <si>
    <t>https://drive.google.com/file/d/189qAi25sedV7ORAhXJQs5ZyL8Fy9tbfc/view?usp=drivesdk</t>
  </si>
  <si>
    <t>DIY</t>
  </si>
  <si>
    <t>BB</t>
  </si>
  <si>
    <t>spare part jakarta</t>
  </si>
  <si>
    <t>https://drive.google.com/file/d/1be3yEveQJDeOo-TWb9DcVPC38TWOyFgc/view?usp=drivesdk</t>
  </si>
  <si>
    <t>raja cell</t>
  </si>
  <si>
    <t>https://drive.google.com/drive/folders/1675LA5Lv3MeT3GqUqfeGf0osW4WPUOXj</t>
  </si>
  <si>
    <t>glodok</t>
  </si>
  <si>
    <t>anugrah</t>
  </si>
  <si>
    <t>delta</t>
  </si>
  <si>
    <t>hasil</t>
  </si>
  <si>
    <r>
      <rPr>
        <color rgb="FF1155CC"/>
        <sz val="10.0"/>
        <u/>
      </rPr>
      <t>https://drive.google.com/drive/folders/1675LA5Lv3MeT3GqUqfeGf0osW4WPUOXj</t>
    </r>
    <r>
      <rPr>
        <sz val="10.0"/>
      </rPr>
      <t>j</t>
    </r>
  </si>
  <si>
    <t>digpart</t>
  </si>
  <si>
    <t>bangunan</t>
  </si>
  <si>
    <t>bb</t>
  </si>
  <si>
    <t>dinamika</t>
  </si>
  <si>
    <t>golden</t>
  </si>
  <si>
    <t>haebot</t>
  </si>
  <si>
    <t>Kegiatan: ...........................................................................................</t>
  </si>
  <si>
    <t>Tanggal: ...............................................................................................</t>
  </si>
  <si>
    <t>NAMA</t>
  </si>
  <si>
    <t>UPJ MEKATRONIKA SMKN 4 MALANG</t>
  </si>
  <si>
    <t xml:space="preserve">Jl. Tanimbar 22  ,Malang 65117                                                        </t>
  </si>
  <si>
    <t xml:space="preserve"> ( (0341) 353798, Fax (0341) 363099</t>
  </si>
  <si>
    <t>Kuitansi</t>
  </si>
  <si>
    <t>Tanggal Transaksi 10 /09/2022</t>
  </si>
  <si>
    <t>Kuitansi untuk</t>
  </si>
  <si>
    <t>Diterima oleh</t>
  </si>
  <si>
    <t>No Kuitansi #</t>
  </si>
  <si>
    <t xml:space="preserve">Biologi        
Universitas Negeri Malang        
Jl. Semarang No.5        
Kota Malang, Jawa Timur 65145        </t>
  </si>
  <si>
    <t>UPJ SMKN 4 Malang 
a/n Anggoro Dwi Nur R</t>
  </si>
  <si>
    <t>Project</t>
  </si>
  <si>
    <t>Tanggal Pembayaran</t>
  </si>
  <si>
    <t>Otomasi Mesin Alga</t>
  </si>
  <si>
    <t>Deskripsi</t>
  </si>
  <si>
    <t>Harga Unit</t>
  </si>
  <si>
    <t>Total Harga</t>
  </si>
  <si>
    <t>Pembayaran DP  Otomasi Mesin Alga</t>
  </si>
  <si>
    <t>Notes: Sisa pembayaran</t>
  </si>
  <si>
    <t>Subtotal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</si>
</sst>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Rp]#,##0"/>
    <numFmt numFmtId="165" formatCode="dd MMM"/>
    <numFmt numFmtId="166" formatCode="dd/MM/yyyy"/>
    <numFmt numFmtId="167" formatCode="mmm&quot; &quot;d&quot;, &quot;yyyy"/>
  </numFmts>
  <fonts count="62">
    <font>
      <sz val="10.0"/>
      <color rgb="FF000000"/>
      <name val="Arial"/>
      <scheme val="minor"/>
    </font>
    <font>
      <sz val="12.0"/>
      <color theme="1"/>
      <name val="Arial"/>
    </font>
    <font>
      <sz val="12.0"/>
      <color theme="1"/>
      <name val="Cambria"/>
    </font>
    <font>
      <sz val="10.0"/>
      <color theme="1"/>
      <name val="Cambria"/>
    </font>
    <font>
      <b/>
      <sz val="14.0"/>
      <color theme="1"/>
      <name val="Arial"/>
    </font>
    <font>
      <b/>
      <sz val="18.0"/>
      <color theme="1"/>
      <name val="Cambria"/>
    </font>
    <font/>
    <font>
      <b/>
      <sz val="12.0"/>
      <color theme="1"/>
      <name val="Arial"/>
    </font>
    <font>
      <b/>
      <sz val="12.0"/>
      <color theme="1"/>
      <name val="Cambria"/>
    </font>
    <font>
      <sz val="11.0"/>
      <color rgb="FF000000"/>
      <name val="Cambria"/>
    </font>
    <font>
      <b/>
      <sz val="11.0"/>
      <color theme="1"/>
      <name val="Arial"/>
    </font>
    <font>
      <b/>
      <sz val="11.0"/>
      <color theme="1"/>
      <name val="Times New Roman"/>
    </font>
    <font>
      <sz val="11.0"/>
      <color theme="1"/>
      <name val="Times New Roman"/>
    </font>
    <font>
      <sz val="11.0"/>
      <color rgb="FF000000"/>
      <name val="Times New Roman"/>
    </font>
    <font>
      <sz val="10.0"/>
      <color theme="1"/>
      <name val="Arial"/>
    </font>
    <font>
      <b/>
      <sz val="10.0"/>
      <color theme="1"/>
      <name val="Arial"/>
    </font>
    <font>
      <b/>
      <sz val="10.0"/>
      <color theme="1"/>
      <name val="Cambria"/>
    </font>
    <font>
      <sz val="11.0"/>
      <color theme="1"/>
      <name val="Cambria"/>
    </font>
    <font>
      <sz val="11.0"/>
      <color theme="1"/>
      <name val="Arial"/>
    </font>
    <font>
      <b/>
      <sz val="11.0"/>
      <color theme="1"/>
      <name val="Cambria"/>
    </font>
    <font>
      <color theme="1"/>
      <name val="Arial"/>
      <scheme val="minor"/>
    </font>
    <font>
      <sz val="10.0"/>
      <color rgb="FF000000"/>
      <name val="Cambria"/>
    </font>
    <font>
      <sz val="8.0"/>
      <color theme="1"/>
      <name val="Arial"/>
      <scheme val="minor"/>
    </font>
    <font>
      <color theme="0"/>
      <name val="Arial"/>
      <scheme val="minor"/>
    </font>
    <font>
      <color rgb="FF000000"/>
      <name val="Arial"/>
      <scheme val="minor"/>
    </font>
    <font>
      <sz val="11.0"/>
      <color rgb="FF000000"/>
      <name val="Inconsolata"/>
    </font>
    <font>
      <color theme="1"/>
      <name val="Arial"/>
    </font>
    <font>
      <color rgb="FFF6B26B"/>
      <name val="Arial"/>
      <scheme val="minor"/>
    </font>
    <font>
      <color rgb="FFFFFFFF"/>
      <name val="Arial"/>
    </font>
    <font>
      <color rgb="FFFBBC04"/>
      <name val="Arial"/>
    </font>
    <font>
      <b/>
      <sz val="12.0"/>
      <color theme="1"/>
      <name val="Arial"/>
      <scheme val="minor"/>
    </font>
    <font>
      <b/>
      <u/>
      <sz val="12.0"/>
      <color rgb="FF1155CC"/>
      <name val="Arial"/>
      <scheme val="minor"/>
    </font>
    <font>
      <u/>
      <color rgb="FF1155CC"/>
      <name val="Arial"/>
    </font>
    <font>
      <sz val="11.0"/>
      <color rgb="FF000000"/>
      <name val="Calibri"/>
    </font>
    <font>
      <u/>
      <color rgb="FF0000FF"/>
      <name val="Arial"/>
    </font>
    <font>
      <sz val="10.0"/>
      <color theme="1"/>
      <name val="Arial"/>
      <scheme val="minor"/>
    </font>
    <font>
      <b/>
      <sz val="10.0"/>
      <color theme="1"/>
      <name val="Arial"/>
      <scheme val="minor"/>
    </font>
    <font>
      <sz val="11.0"/>
      <color theme="10"/>
      <name val="Calibri"/>
    </font>
    <font>
      <u/>
      <sz val="10.0"/>
      <color rgb="FF0000FF"/>
    </font>
    <font>
      <u/>
      <color rgb="FF0000FF"/>
    </font>
    <font>
      <sz val="10.0"/>
      <color theme="1"/>
      <name val="Calibri"/>
    </font>
    <font>
      <u/>
      <sz val="10.0"/>
      <color rgb="FF0000FF"/>
    </font>
    <font>
      <sz val="11.0"/>
      <color theme="1"/>
      <name val="Calibri"/>
    </font>
    <font>
      <sz val="10.0"/>
      <color theme="1"/>
      <name val="Roboto"/>
    </font>
    <font>
      <sz val="10.0"/>
      <color rgb="FF666666"/>
      <name val="Roboto"/>
    </font>
    <font>
      <sz val="20.0"/>
      <color rgb="FF6D64E8"/>
      <name val="Roboto"/>
    </font>
    <font>
      <color rgb="FF666666"/>
      <name val="Roboto"/>
    </font>
    <font>
      <color theme="1"/>
      <name val="Roboto"/>
    </font>
    <font>
      <b/>
      <sz val="34.0"/>
      <color rgb="FF283592"/>
      <name val="Roboto"/>
    </font>
    <font>
      <b/>
      <sz val="12.0"/>
      <color rgb="FFE01B84"/>
      <name val="Roboto"/>
    </font>
    <font>
      <sz val="11.0"/>
      <color rgb="FFE01B84"/>
      <name val="Roboto"/>
    </font>
    <font>
      <sz val="13.0"/>
      <color theme="1"/>
      <name val="Roboto"/>
    </font>
    <font>
      <b/>
      <sz val="12.0"/>
      <color rgb="FF434343"/>
      <name val="Roboto"/>
    </font>
    <font>
      <b/>
      <sz val="12.0"/>
      <color rgb="FF2A3990"/>
      <name val="Roboto"/>
    </font>
    <font>
      <color rgb="FF000000"/>
      <name val="Roboto"/>
    </font>
    <font>
      <color rgb="FF999999"/>
      <name val="Roboto"/>
    </font>
    <font>
      <color rgb="FF2A3990"/>
      <name val="Roboto"/>
    </font>
    <font>
      <b/>
      <color rgb="FF000000"/>
      <name val="Roboto"/>
    </font>
    <font>
      <sz val="18.0"/>
      <color theme="1"/>
      <name val="Roboto"/>
    </font>
    <font>
      <sz val="18.0"/>
      <color rgb="FFE01B84"/>
      <name val="Roboto"/>
    </font>
    <font>
      <b/>
      <sz val="20.0"/>
      <color rgb="FFE01B84"/>
      <name val="Roboto"/>
    </font>
    <font>
      <sz val="18.0"/>
      <color rgb="FF666666"/>
      <name val="Roboto"/>
    </font>
  </fonts>
  <fills count="16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B7B7B7"/>
        <bgColor rgb="FFB7B7B7"/>
      </patternFill>
    </fill>
    <fill>
      <patternFill patternType="solid">
        <fgColor rgb="FF93C47D"/>
        <bgColor rgb="FF93C47D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E0F7FA"/>
        <bgColor rgb="FFE0F7FA"/>
      </patternFill>
    </fill>
    <fill>
      <patternFill patternType="solid">
        <fgColor rgb="FF000000"/>
        <bgColor rgb="FF000000"/>
      </patternFill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283592"/>
        <bgColor rgb="FF283592"/>
      </patternFill>
    </fill>
    <fill>
      <patternFill patternType="solid">
        <fgColor rgb="FFF3F3F3"/>
        <bgColor rgb="FFF3F3F3"/>
      </patternFill>
    </fill>
  </fills>
  <borders count="19"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top style="thin">
        <color rgb="FFB7B7B7"/>
      </top>
    </border>
  </borders>
  <cellStyleXfs count="1">
    <xf borderId="0" fillId="0" fontId="0" numFmtId="0" applyAlignment="1" applyFont="1"/>
  </cellStyleXfs>
  <cellXfs count="3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0" fontId="6" numFmtId="0" xfId="0" applyBorder="1" applyFont="1"/>
    <xf borderId="0" fillId="0" fontId="3" numFmtId="164" xfId="0" applyAlignment="1" applyFont="1" applyNumberFormat="1">
      <alignment horizontal="center"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2" fillId="2" fontId="10" numFmtId="0" xfId="0" applyAlignment="1" applyBorder="1" applyFill="1" applyFont="1">
      <alignment horizontal="center" vertical="center"/>
    </xf>
    <xf borderId="3" fillId="2" fontId="10" numFmtId="0" xfId="0" applyAlignment="1" applyBorder="1" applyFont="1">
      <alignment horizontal="center" vertical="center"/>
    </xf>
    <xf borderId="4" fillId="2" fontId="10" numFmtId="0" xfId="0" applyAlignment="1" applyBorder="1" applyFont="1">
      <alignment horizontal="center" vertical="center"/>
    </xf>
    <xf borderId="2" fillId="2" fontId="10" numFmtId="164" xfId="0" applyAlignment="1" applyBorder="1" applyFont="1" applyNumberFormat="1">
      <alignment horizontal="center" vertical="center"/>
    </xf>
    <xf borderId="2" fillId="2" fontId="11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horizontal="center" vertical="center"/>
    </xf>
    <xf borderId="5" fillId="2" fontId="10" numFmtId="0" xfId="0" applyAlignment="1" applyBorder="1" applyFont="1">
      <alignment horizontal="center" readingOrder="0" vertical="center"/>
    </xf>
    <xf borderId="6" fillId="2" fontId="10" numFmtId="0" xfId="0" applyAlignment="1" applyBorder="1" applyFont="1">
      <alignment horizontal="center" readingOrder="0" vertical="center"/>
    </xf>
    <xf borderId="7" fillId="0" fontId="6" numFmtId="0" xfId="0" applyBorder="1" applyFont="1"/>
    <xf borderId="7" fillId="2" fontId="10" numFmtId="0" xfId="0" applyAlignment="1" applyBorder="1" applyFont="1">
      <alignment horizontal="center" readingOrder="0" vertical="center"/>
    </xf>
    <xf borderId="5" fillId="2" fontId="10" numFmtId="164" xfId="0" applyAlignment="1" applyBorder="1" applyFont="1" applyNumberFormat="1">
      <alignment horizontal="center" readingOrder="0" shrinkToFit="0" vertical="center" wrapText="1"/>
    </xf>
    <xf borderId="5" fillId="2" fontId="3" numFmtId="0" xfId="0" applyAlignment="1" applyBorder="1" applyFont="1">
      <alignment horizontal="center" vertical="center"/>
    </xf>
    <xf borderId="6" fillId="2" fontId="3" numFmtId="0" xfId="0" applyAlignment="1" applyBorder="1" applyFont="1">
      <alignment vertical="center"/>
    </xf>
    <xf borderId="8" fillId="2" fontId="3" numFmtId="0" xfId="0" applyAlignment="1" applyBorder="1" applyFont="1">
      <alignment vertical="center"/>
    </xf>
    <xf borderId="7" fillId="2" fontId="3" numFmtId="0" xfId="0" applyAlignment="1" applyBorder="1" applyFont="1">
      <alignment vertical="center"/>
    </xf>
    <xf borderId="5" fillId="2" fontId="3" numFmtId="164" xfId="0" applyAlignment="1" applyBorder="1" applyFont="1" applyNumberFormat="1">
      <alignment horizontal="center" vertical="center"/>
    </xf>
    <xf borderId="5" fillId="2" fontId="3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9" fillId="3" fontId="15" numFmtId="0" xfId="0" applyAlignment="1" applyBorder="1" applyFill="1" applyFont="1">
      <alignment horizontal="center" readingOrder="0" shrinkToFit="0" vertical="center" wrapText="1"/>
    </xf>
    <xf borderId="9" fillId="3" fontId="15" numFmtId="0" xfId="0" applyAlignment="1" applyBorder="1" applyFont="1">
      <alignment horizontal="center" readingOrder="0" vertical="center"/>
    </xf>
    <xf borderId="10" fillId="0" fontId="6" numFmtId="0" xfId="0" applyBorder="1" applyFont="1"/>
    <xf borderId="10" fillId="3" fontId="15" numFmtId="0" xfId="0" applyAlignment="1" applyBorder="1" applyFont="1">
      <alignment readingOrder="0" vertical="center"/>
    </xf>
    <xf borderId="11" fillId="3" fontId="15" numFmtId="0" xfId="0" applyAlignment="1" applyBorder="1" applyFont="1">
      <alignment horizontal="center" readingOrder="0" vertical="center"/>
    </xf>
    <xf borderId="11" fillId="3" fontId="15" numFmtId="164" xfId="0" applyAlignment="1" applyBorder="1" applyFont="1" applyNumberFormat="1">
      <alignment horizontal="center" readingOrder="0" vertical="center"/>
    </xf>
    <xf borderId="11" fillId="3" fontId="15" numFmtId="164" xfId="0" applyAlignment="1" applyBorder="1" applyFont="1" applyNumberFormat="1">
      <alignment vertical="center"/>
    </xf>
    <xf borderId="11" fillId="3" fontId="16" numFmtId="164" xfId="0" applyAlignment="1" applyBorder="1" applyFont="1" applyNumberFormat="1">
      <alignment vertical="center"/>
    </xf>
    <xf borderId="11" fillId="0" fontId="14" numFmtId="0" xfId="0" applyAlignment="1" applyBorder="1" applyFont="1">
      <alignment horizontal="center" readingOrder="0" vertical="center"/>
    </xf>
    <xf borderId="3" fillId="0" fontId="14" numFmtId="0" xfId="0" applyAlignment="1" applyBorder="1" applyFont="1">
      <alignment readingOrder="0" shrinkToFit="0" vertical="center" wrapText="1"/>
    </xf>
    <xf borderId="10" fillId="0" fontId="14" numFmtId="0" xfId="0" applyAlignment="1" applyBorder="1" applyFont="1">
      <alignment vertical="center"/>
    </xf>
    <xf borderId="4" fillId="0" fontId="14" numFmtId="0" xfId="0" applyAlignment="1" applyBorder="1" applyFont="1">
      <alignment readingOrder="0" vertical="center"/>
    </xf>
    <xf borderId="2" fillId="0" fontId="14" numFmtId="0" xfId="0" applyAlignment="1" applyBorder="1" applyFont="1">
      <alignment horizontal="center" readingOrder="0" vertical="center"/>
    </xf>
    <xf borderId="11" fillId="0" fontId="14" numFmtId="164" xfId="0" applyAlignment="1" applyBorder="1" applyFont="1" applyNumberFormat="1">
      <alignment horizontal="center" readingOrder="0" vertical="center"/>
    </xf>
    <xf borderId="12" fillId="0" fontId="14" numFmtId="164" xfId="0" applyAlignment="1" applyBorder="1" applyFont="1" applyNumberFormat="1">
      <alignment vertical="center"/>
    </xf>
    <xf borderId="12" fillId="0" fontId="14" numFmtId="164" xfId="0" applyAlignment="1" applyBorder="1" applyFont="1" applyNumberFormat="1">
      <alignment readingOrder="0" vertical="center"/>
    </xf>
    <xf borderId="0" fillId="0" fontId="14" numFmtId="0" xfId="0" applyAlignment="1" applyFont="1">
      <alignment readingOrder="0" vertical="center"/>
    </xf>
    <xf borderId="3" fillId="0" fontId="14" numFmtId="0" xfId="0" applyAlignment="1" applyBorder="1" applyFont="1">
      <alignment readingOrder="0" vertical="center"/>
    </xf>
    <xf borderId="9" fillId="0" fontId="14" numFmtId="0" xfId="0" applyAlignment="1" applyBorder="1" applyFont="1">
      <alignment readingOrder="0" vertical="center"/>
    </xf>
    <xf borderId="10" fillId="0" fontId="14" numFmtId="0" xfId="0" applyAlignment="1" applyBorder="1" applyFont="1">
      <alignment readingOrder="0" vertical="center"/>
    </xf>
    <xf borderId="2" fillId="0" fontId="14" numFmtId="1" xfId="0" applyAlignment="1" applyBorder="1" applyFont="1" applyNumberFormat="1">
      <alignment horizontal="center" readingOrder="0" vertical="center"/>
    </xf>
    <xf borderId="11" fillId="0" fontId="14" numFmtId="1" xfId="0" applyAlignment="1" applyBorder="1" applyFont="1" applyNumberFormat="1">
      <alignment horizontal="center" readingOrder="0" vertical="center"/>
    </xf>
    <xf borderId="11" fillId="0" fontId="14" numFmtId="0" xfId="0" applyAlignment="1" applyBorder="1" applyFont="1">
      <alignment horizontal="center" vertical="center"/>
    </xf>
    <xf borderId="11" fillId="0" fontId="14" numFmtId="0" xfId="0" applyAlignment="1" applyBorder="1" applyFont="1">
      <alignment readingOrder="0" vertical="center"/>
    </xf>
    <xf borderId="11" fillId="0" fontId="14" numFmtId="0" xfId="0" applyAlignment="1" applyBorder="1" applyFont="1">
      <alignment vertical="center"/>
    </xf>
    <xf borderId="11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vertical="center"/>
    </xf>
    <xf borderId="0" fillId="0" fontId="17" numFmtId="0" xfId="0" applyFont="1"/>
    <xf borderId="0" fillId="0" fontId="17" numFmtId="0" xfId="0" applyAlignment="1" applyFont="1">
      <alignment shrinkToFit="0" wrapText="0"/>
    </xf>
    <xf borderId="0" fillId="0" fontId="17" numFmtId="164" xfId="0" applyAlignment="1" applyFont="1" applyNumberFormat="1">
      <alignment shrinkToFit="0" wrapText="0"/>
    </xf>
    <xf borderId="0" fillId="0" fontId="14" numFmtId="164" xfId="0" applyAlignment="1" applyFont="1" applyNumberFormat="1">
      <alignment vertical="center"/>
    </xf>
    <xf borderId="0" fillId="0" fontId="10" numFmtId="0" xfId="0" applyAlignment="1" applyFont="1">
      <alignment readingOrder="0" shrinkToFit="0" vertical="bottom" wrapText="0"/>
    </xf>
    <xf borderId="0" fillId="0" fontId="18" numFmtId="0" xfId="0" applyAlignment="1" applyFont="1">
      <alignment readingOrder="0" shrinkToFit="0" wrapText="0"/>
    </xf>
    <xf borderId="0" fillId="0" fontId="19" numFmtId="0" xfId="0" applyAlignment="1" applyFont="1">
      <alignment shrinkToFit="0" vertical="bottom" wrapText="0"/>
    </xf>
    <xf borderId="0" fillId="0" fontId="19" numFmtId="164" xfId="0" applyAlignment="1" applyFont="1" applyNumberFormat="1">
      <alignment shrinkToFit="0" vertical="bottom" wrapText="0"/>
    </xf>
    <xf borderId="0" fillId="0" fontId="20" numFmtId="164" xfId="0" applyFont="1" applyNumberFormat="1"/>
    <xf borderId="0" fillId="0" fontId="21" numFmtId="0" xfId="0" applyFont="1"/>
    <xf borderId="0" fillId="0" fontId="21" numFmtId="0" xfId="0" applyAlignment="1" applyFont="1">
      <alignment horizontal="center"/>
    </xf>
    <xf borderId="0" fillId="0" fontId="21" numFmtId="164" xfId="0" applyAlignment="1" applyFont="1" applyNumberFormat="1">
      <alignment horizont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2" fillId="4" fontId="22" numFmtId="0" xfId="0" applyAlignment="1" applyBorder="1" applyFill="1" applyFont="1">
      <alignment horizontal="center" vertical="center"/>
    </xf>
    <xf borderId="3" fillId="4" fontId="22" numFmtId="0" xfId="0" applyAlignment="1" applyBorder="1" applyFont="1">
      <alignment horizontal="center" vertical="center"/>
    </xf>
    <xf borderId="13" fillId="0" fontId="6" numFmtId="0" xfId="0" applyBorder="1" applyFont="1"/>
    <xf borderId="4" fillId="0" fontId="6" numFmtId="0" xfId="0" applyBorder="1" applyFont="1"/>
    <xf borderId="2" fillId="4" fontId="22" numFmtId="0" xfId="0" applyAlignment="1" applyBorder="1" applyFont="1">
      <alignment horizontal="left" shrinkToFit="0" textRotation="180" vertical="center" wrapText="0"/>
    </xf>
    <xf borderId="13" fillId="4" fontId="22" numFmtId="0" xfId="0" applyAlignment="1" applyBorder="1" applyFont="1">
      <alignment horizontal="left" shrinkToFit="0" textRotation="180" vertical="center" wrapText="0"/>
    </xf>
    <xf borderId="4" fillId="4" fontId="22" numFmtId="0" xfId="0" applyAlignment="1" applyBorder="1" applyFont="1">
      <alignment horizontal="left" shrinkToFit="0" textRotation="180" vertical="center" wrapText="0"/>
    </xf>
    <xf borderId="4" fillId="4" fontId="22" numFmtId="0" xfId="0" applyAlignment="1" applyBorder="1" applyFont="1">
      <alignment horizontal="center" vertical="center"/>
    </xf>
    <xf borderId="9" fillId="4" fontId="22" numFmtId="165" xfId="0" applyAlignment="1" applyBorder="1" applyFont="1" applyNumberFormat="1">
      <alignment horizontal="center" shrinkToFit="0" vertical="center" wrapText="0"/>
    </xf>
    <xf borderId="14" fillId="0" fontId="6" numFmtId="0" xfId="0" applyBorder="1" applyFont="1"/>
    <xf borderId="9" fillId="4" fontId="22" numFmtId="165" xfId="0" applyAlignment="1" applyBorder="1" applyFont="1" applyNumberFormat="1">
      <alignment horizontal="center" vertical="center"/>
    </xf>
    <xf borderId="0" fillId="0" fontId="20" numFmtId="0" xfId="0" applyAlignment="1" applyFont="1">
      <alignment textRotation="0"/>
    </xf>
    <xf borderId="5" fillId="0" fontId="6" numFmtId="0" xfId="0" applyBorder="1" applyFont="1"/>
    <xf borderId="6" fillId="0" fontId="6" numFmtId="0" xfId="0" applyBorder="1" applyFont="1"/>
    <xf borderId="0" fillId="4" fontId="22" numFmtId="0" xfId="0" applyAlignment="1" applyFont="1">
      <alignment horizontal="left" shrinkToFit="0" textRotation="180" vertical="center" wrapText="0"/>
    </xf>
    <xf borderId="7" fillId="4" fontId="22" numFmtId="0" xfId="0" applyAlignment="1" applyBorder="1" applyFont="1">
      <alignment horizontal="left" shrinkToFit="0" textRotation="180" vertical="center" wrapText="0"/>
    </xf>
    <xf borderId="11" fillId="4" fontId="22" numFmtId="165" xfId="0" applyAlignment="1" applyBorder="1" applyFont="1" applyNumberFormat="1">
      <alignment horizontal="left" textRotation="0" vertical="center"/>
    </xf>
    <xf borderId="12" fillId="0" fontId="6" numFmtId="0" xfId="0" applyBorder="1" applyFont="1"/>
    <xf borderId="15" fillId="0" fontId="6" numFmtId="0" xfId="0" applyBorder="1" applyFont="1"/>
    <xf borderId="16" fillId="0" fontId="6" numFmtId="0" xfId="0" applyBorder="1" applyFont="1"/>
    <xf borderId="8" fillId="0" fontId="6" numFmtId="0" xfId="0" applyBorder="1" applyFont="1"/>
    <xf borderId="16" fillId="4" fontId="22" numFmtId="0" xfId="0" applyAlignment="1" applyBorder="1" applyFont="1">
      <alignment horizontal="center" shrinkToFit="0" vertical="center" wrapText="1"/>
    </xf>
    <xf borderId="8" fillId="4" fontId="22" numFmtId="0" xfId="0" applyAlignment="1" applyBorder="1" applyFont="1">
      <alignment horizontal="center" shrinkToFit="0" vertical="center" wrapText="1"/>
    </xf>
    <xf borderId="11" fillId="4" fontId="22" numFmtId="0" xfId="0" applyAlignment="1" applyBorder="1" applyFont="1">
      <alignment horizontal="center" textRotation="180" vertical="center"/>
    </xf>
    <xf borderId="0" fillId="3" fontId="22" numFmtId="0" xfId="0" applyFont="1"/>
    <xf borderId="3" fillId="0" fontId="22" numFmtId="0" xfId="0" applyBorder="1" applyFont="1"/>
    <xf borderId="13" fillId="0" fontId="22" numFmtId="0" xfId="0" applyBorder="1" applyFont="1"/>
    <xf borderId="4" fillId="0" fontId="22" numFmtId="0" xfId="0" applyBorder="1" applyFont="1"/>
    <xf borderId="2" fillId="0" fontId="22" numFmtId="0" xfId="0" applyBorder="1" applyFont="1"/>
    <xf borderId="2" fillId="0" fontId="22" numFmtId="165" xfId="0" applyBorder="1" applyFont="1" applyNumberFormat="1"/>
    <xf borderId="11" fillId="0" fontId="22" numFmtId="0" xfId="0" applyBorder="1" applyFont="1"/>
    <xf borderId="6" fillId="0" fontId="22" numFmtId="0" xfId="0" applyBorder="1" applyFont="1"/>
    <xf borderId="0" fillId="0" fontId="22" numFmtId="0" xfId="0" applyFont="1"/>
    <xf borderId="7" fillId="0" fontId="22" numFmtId="0" xfId="0" applyBorder="1" applyFont="1"/>
    <xf borderId="5" fillId="0" fontId="22" numFmtId="0" xfId="0" applyBorder="1" applyFont="1"/>
    <xf borderId="5" fillId="0" fontId="22" numFmtId="165" xfId="0" applyBorder="1" applyFont="1" applyNumberFormat="1"/>
    <xf borderId="15" fillId="0" fontId="22" numFmtId="0" xfId="0" applyBorder="1" applyFont="1"/>
    <xf borderId="16" fillId="0" fontId="22" numFmtId="0" xfId="0" applyBorder="1" applyFont="1"/>
    <xf borderId="8" fillId="0" fontId="22" numFmtId="0" xfId="0" applyBorder="1" applyFont="1"/>
    <xf borderId="12" fillId="0" fontId="22" numFmtId="0" xfId="0" applyBorder="1" applyFont="1"/>
    <xf borderId="12" fillId="0" fontId="22" numFmtId="165" xfId="0" applyBorder="1" applyFont="1" applyNumberFormat="1"/>
    <xf borderId="9" fillId="0" fontId="22" numFmtId="0" xfId="0" applyBorder="1" applyFont="1"/>
    <xf borderId="14" fillId="0" fontId="22" numFmtId="0" xfId="0" applyBorder="1" applyFont="1"/>
    <xf borderId="10" fillId="0" fontId="22" numFmtId="0" xfId="0" applyBorder="1" applyFont="1"/>
    <xf borderId="11" fillId="0" fontId="22" numFmtId="165" xfId="0" applyBorder="1" applyFont="1" applyNumberFormat="1"/>
    <xf borderId="0" fillId="0" fontId="20" numFmtId="0" xfId="0" applyAlignment="1" applyFont="1">
      <alignment horizontal="center"/>
    </xf>
    <xf borderId="0" fillId="0" fontId="20" numFmtId="0" xfId="0" applyAlignment="1" applyFont="1">
      <alignment horizontal="right" readingOrder="0"/>
    </xf>
    <xf borderId="0" fillId="0" fontId="20" numFmtId="166" xfId="0" applyAlignment="1" applyFont="1" applyNumberFormat="1">
      <alignment horizontal="left" readingOrder="0" shrinkToFit="0" wrapText="0"/>
    </xf>
    <xf borderId="0" fillId="0" fontId="20" numFmtId="0" xfId="0" applyAlignment="1" applyFont="1">
      <alignment horizontal="center" readingOrder="0"/>
    </xf>
    <xf borderId="0" fillId="0" fontId="20" numFmtId="166" xfId="0" applyAlignment="1" applyFont="1" applyNumberFormat="1">
      <alignment readingOrder="0" shrinkToFit="0" wrapText="0"/>
    </xf>
    <xf borderId="0" fillId="0" fontId="20" numFmtId="166" xfId="0" applyAlignment="1" applyFont="1" applyNumberFormat="1">
      <alignment horizontal="center" readingOrder="0"/>
    </xf>
    <xf borderId="0" fillId="0" fontId="20" numFmtId="0" xfId="0" applyAlignment="1" applyFont="1">
      <alignment horizontal="right" readingOrder="0" shrinkToFit="0" wrapText="0"/>
    </xf>
    <xf borderId="0" fillId="0" fontId="20" numFmtId="0" xfId="0" applyAlignment="1" applyFont="1">
      <alignment readingOrder="0"/>
    </xf>
    <xf borderId="0" fillId="5" fontId="20" numFmtId="0" xfId="0" applyAlignment="1" applyFill="1" applyFont="1">
      <alignment horizontal="right" readingOrder="0"/>
    </xf>
    <xf borderId="0" fillId="5" fontId="20" numFmtId="166" xfId="0" applyAlignment="1" applyFont="1" applyNumberFormat="1">
      <alignment horizontal="left" readingOrder="0" shrinkToFit="0" wrapText="0"/>
    </xf>
    <xf borderId="0" fillId="6" fontId="20" numFmtId="0" xfId="0" applyAlignment="1" applyFill="1" applyFont="1">
      <alignment horizontal="center" readingOrder="0"/>
    </xf>
    <xf borderId="0" fillId="6" fontId="20" numFmtId="166" xfId="0" applyAlignment="1" applyFont="1" applyNumberFormat="1">
      <alignment horizontal="center" readingOrder="0"/>
    </xf>
    <xf borderId="0" fillId="0" fontId="23" numFmtId="0" xfId="0" applyAlignment="1" applyFont="1">
      <alignment horizontal="right" readingOrder="0" shrinkToFit="0" wrapText="0"/>
    </xf>
    <xf borderId="0" fillId="7" fontId="20" numFmtId="0" xfId="0" applyAlignment="1" applyFill="1" applyFont="1">
      <alignment readingOrder="0"/>
    </xf>
    <xf borderId="16" fillId="0" fontId="20" numFmtId="0" xfId="0" applyBorder="1" applyFont="1"/>
    <xf borderId="3" fillId="8" fontId="24" numFmtId="0" xfId="0" applyAlignment="1" applyBorder="1" applyFill="1" applyFont="1">
      <alignment horizontal="center" readingOrder="0" vertical="center"/>
    </xf>
    <xf borderId="3" fillId="8" fontId="24" numFmtId="0" xfId="0" applyAlignment="1" applyBorder="1" applyFont="1">
      <alignment horizontal="center" readingOrder="0" shrinkToFit="0" vertical="center" wrapText="1"/>
    </xf>
    <xf borderId="2" fillId="8" fontId="24" numFmtId="0" xfId="0" applyAlignment="1" applyBorder="1" applyFont="1">
      <alignment horizontal="center" readingOrder="0" vertical="center"/>
    </xf>
    <xf borderId="14" fillId="8" fontId="20" numFmtId="165" xfId="0" applyAlignment="1" applyBorder="1" applyFont="1" applyNumberFormat="1">
      <alignment horizontal="center"/>
    </xf>
    <xf borderId="9" fillId="8" fontId="20" numFmtId="165" xfId="0" applyAlignment="1" applyBorder="1" applyFont="1" applyNumberFormat="1">
      <alignment horizontal="center"/>
    </xf>
    <xf borderId="15" fillId="8" fontId="20" numFmtId="165" xfId="0" applyAlignment="1" applyBorder="1" applyFont="1" applyNumberFormat="1">
      <alignment horizontal="center"/>
    </xf>
    <xf borderId="4" fillId="8" fontId="25" numFmtId="0" xfId="0" applyAlignment="1" applyBorder="1" applyFont="1">
      <alignment horizontal="left" readingOrder="0" shrinkToFit="0" wrapText="0"/>
    </xf>
    <xf borderId="15" fillId="8" fontId="24" numFmtId="0" xfId="0" applyAlignment="1" applyBorder="1" applyFont="1">
      <alignment horizontal="center" readingOrder="0" vertical="bottom"/>
    </xf>
    <xf borderId="8" fillId="8" fontId="24" numFmtId="0" xfId="0" applyAlignment="1" applyBorder="1" applyFont="1">
      <alignment horizontal="center" readingOrder="0" shrinkToFit="0" vertical="bottom" wrapText="1"/>
    </xf>
    <xf borderId="12" fillId="8" fontId="24" numFmtId="0" xfId="0" applyAlignment="1" applyBorder="1" applyFont="1">
      <alignment horizontal="center" readingOrder="0" shrinkToFit="0" vertical="bottom" wrapText="1"/>
    </xf>
    <xf borderId="7" fillId="8" fontId="20" numFmtId="0" xfId="0" applyAlignment="1" applyBorder="1" applyFont="1">
      <alignment horizontal="right" textRotation="180" vertical="bottom"/>
    </xf>
    <xf borderId="9" fillId="0" fontId="20" numFmtId="0" xfId="0" applyAlignment="1" applyBorder="1" applyFont="1">
      <alignment horizontal="center"/>
    </xf>
    <xf borderId="9" fillId="0" fontId="20" numFmtId="0" xfId="0" applyAlignment="1" applyBorder="1" applyFont="1">
      <alignment readingOrder="0"/>
    </xf>
    <xf borderId="14" fillId="0" fontId="20" numFmtId="0" xfId="0" applyAlignment="1" applyBorder="1" applyFont="1">
      <alignment readingOrder="0"/>
    </xf>
    <xf borderId="14" fillId="0" fontId="20" numFmtId="0" xfId="0" applyAlignment="1" applyBorder="1" applyFont="1">
      <alignment readingOrder="0" shrinkToFit="0" wrapText="0"/>
    </xf>
    <xf borderId="9" fillId="0" fontId="20" numFmtId="0" xfId="0" applyAlignment="1" applyBorder="1" applyFont="1">
      <alignment horizontal="center" readingOrder="0"/>
    </xf>
    <xf borderId="12" fillId="0" fontId="20" numFmtId="0" xfId="0" applyAlignment="1" applyBorder="1" applyFont="1">
      <alignment readingOrder="0"/>
    </xf>
    <xf borderId="11" fillId="0" fontId="20" numFmtId="0" xfId="0" applyAlignment="1" applyBorder="1" applyFont="1">
      <alignment readingOrder="0"/>
    </xf>
    <xf borderId="11" fillId="0" fontId="20" numFmtId="0" xfId="0" applyAlignment="1" applyBorder="1" applyFont="1">
      <alignment horizontal="center" readingOrder="0"/>
    </xf>
    <xf borderId="11" fillId="0" fontId="20" numFmtId="0" xfId="0" applyBorder="1" applyFont="1"/>
    <xf borderId="12" fillId="0" fontId="20" numFmtId="0" xfId="0" applyBorder="1" applyFont="1"/>
    <xf borderId="15" fillId="0" fontId="20" numFmtId="0" xfId="0" applyAlignment="1" applyBorder="1" applyFont="1">
      <alignment horizontal="center" readingOrder="0"/>
    </xf>
    <xf borderId="15" fillId="0" fontId="20" numFmtId="0" xfId="0" applyAlignment="1" applyBorder="1" applyFont="1">
      <alignment readingOrder="0" shrinkToFit="0" wrapText="0"/>
    </xf>
    <xf borderId="12" fillId="0" fontId="20" numFmtId="165" xfId="0" applyAlignment="1" applyBorder="1" applyFont="1" applyNumberFormat="1">
      <alignment horizontal="center" readingOrder="0" vertical="center"/>
    </xf>
    <xf borderId="15" fillId="0" fontId="20" numFmtId="165" xfId="0" applyAlignment="1" applyBorder="1" applyFont="1" applyNumberFormat="1">
      <alignment horizontal="center" vertical="center"/>
    </xf>
    <xf borderId="16" fillId="0" fontId="20" numFmtId="0" xfId="0" applyAlignment="1" applyBorder="1" applyFont="1">
      <alignment horizontal="center" readingOrder="0"/>
    </xf>
    <xf borderId="11" fillId="0" fontId="26" numFmtId="0" xfId="0" applyAlignment="1" applyBorder="1" applyFont="1">
      <alignment horizontal="center" readingOrder="0" vertical="bottom"/>
    </xf>
    <xf borderId="11" fillId="0" fontId="26" numFmtId="0" xfId="0" applyAlignment="1" applyBorder="1" applyFont="1">
      <alignment readingOrder="0"/>
    </xf>
    <xf borderId="11" fillId="0" fontId="26" numFmtId="165" xfId="0" applyAlignment="1" applyBorder="1" applyFont="1" applyNumberFormat="1">
      <alignment horizontal="center"/>
    </xf>
    <xf borderId="10" fillId="0" fontId="26" numFmtId="165" xfId="0" applyAlignment="1" applyBorder="1" applyFont="1" applyNumberFormat="1">
      <alignment horizontal="center"/>
    </xf>
    <xf borderId="16" fillId="0" fontId="20" numFmtId="0" xfId="0" applyAlignment="1" applyBorder="1" applyFont="1">
      <alignment horizontal="center"/>
    </xf>
    <xf borderId="0" fillId="0" fontId="20" numFmtId="0" xfId="0" applyAlignment="1" applyFont="1">
      <alignment shrinkToFit="0" wrapText="0"/>
    </xf>
    <xf borderId="0" fillId="0" fontId="27" numFmtId="0" xfId="0" applyAlignment="1" applyFont="1">
      <alignment readingOrder="0"/>
    </xf>
    <xf borderId="0" fillId="0" fontId="20" numFmtId="165" xfId="0" applyAlignment="1" applyFont="1" applyNumberFormat="1">
      <alignment horizontal="center" vertical="center"/>
    </xf>
    <xf borderId="0" fillId="0" fontId="20" numFmtId="166" xfId="0" applyAlignment="1" applyFont="1" applyNumberFormat="1">
      <alignment horizontal="right" readingOrder="0" shrinkToFit="0" wrapText="0"/>
    </xf>
    <xf borderId="0" fillId="8" fontId="24" numFmtId="0" xfId="0" applyAlignment="1" applyFont="1">
      <alignment horizontal="center" readingOrder="0" vertical="center"/>
    </xf>
    <xf borderId="0" fillId="8" fontId="24" numFmtId="0" xfId="0" applyAlignment="1" applyFont="1">
      <alignment horizontal="center" readingOrder="0" shrinkToFit="0" vertical="center" wrapText="1"/>
    </xf>
    <xf borderId="0" fillId="8" fontId="20" numFmtId="0" xfId="0" applyAlignment="1" applyFont="1">
      <alignment horizontal="center" readingOrder="0"/>
    </xf>
    <xf borderId="2" fillId="8" fontId="24" numFmtId="0" xfId="0" applyAlignment="1" applyBorder="1" applyFont="1">
      <alignment horizontal="center" readingOrder="0" shrinkToFit="0" vertical="center" wrapText="1"/>
    </xf>
    <xf borderId="13" fillId="8" fontId="24" numFmtId="0" xfId="0" applyAlignment="1" applyBorder="1" applyFont="1">
      <alignment horizontal="center" readingOrder="0" vertical="center"/>
    </xf>
    <xf borderId="4" fillId="8" fontId="25" numFmtId="165" xfId="0" applyAlignment="1" applyBorder="1" applyFont="1" applyNumberFormat="1">
      <alignment horizontal="left" shrinkToFit="0" wrapText="0"/>
    </xf>
    <xf borderId="2" fillId="8" fontId="25" numFmtId="165" xfId="0" applyAlignment="1" applyBorder="1" applyFont="1" applyNumberFormat="1">
      <alignment horizontal="left" shrinkToFit="0" wrapText="0"/>
    </xf>
    <xf borderId="0" fillId="8" fontId="24" numFmtId="0" xfId="0" applyAlignment="1" applyFont="1">
      <alignment horizontal="center" readingOrder="0" vertical="bottom"/>
    </xf>
    <xf borderId="0" fillId="8" fontId="24" numFmtId="0" xfId="0" applyAlignment="1" applyFont="1">
      <alignment horizontal="center" readingOrder="0" shrinkToFit="0" vertical="bottom" wrapText="1"/>
    </xf>
    <xf borderId="7" fillId="8" fontId="24" numFmtId="0" xfId="0" applyAlignment="1" applyBorder="1" applyFont="1">
      <alignment horizontal="center" readingOrder="0" shrinkToFit="0" vertical="bottom" wrapText="1"/>
    </xf>
    <xf borderId="5" fillId="8" fontId="20" numFmtId="0" xfId="0" applyAlignment="1" applyBorder="1" applyFont="1">
      <alignment horizontal="right" textRotation="180" vertical="bottom"/>
    </xf>
    <xf borderId="10" fillId="0" fontId="20" numFmtId="0" xfId="0" applyAlignment="1" applyBorder="1" applyFont="1">
      <alignment readingOrder="0"/>
    </xf>
    <xf borderId="9" fillId="0" fontId="20" numFmtId="0" xfId="0" applyAlignment="1" applyBorder="1" applyFont="1">
      <alignment readingOrder="0" shrinkToFit="0" wrapText="0"/>
    </xf>
    <xf borderId="16" fillId="0" fontId="27" numFmtId="0" xfId="0" applyAlignment="1" applyBorder="1" applyFont="1">
      <alignment readingOrder="0"/>
    </xf>
    <xf borderId="8" fillId="0" fontId="27" numFmtId="0" xfId="0" applyAlignment="1" applyBorder="1" applyFont="1">
      <alignment readingOrder="0"/>
    </xf>
    <xf borderId="8" fillId="0" fontId="20" numFmtId="165" xfId="0" applyAlignment="1" applyBorder="1" applyFont="1" applyNumberFormat="1">
      <alignment horizontal="center" readingOrder="0" vertical="center"/>
    </xf>
    <xf borderId="11" fillId="0" fontId="26" numFmtId="0" xfId="0" applyAlignment="1" applyBorder="1" applyFont="1">
      <alignment horizontal="center" vertical="bottom"/>
    </xf>
    <xf borderId="11" fillId="0" fontId="26" numFmtId="0" xfId="0" applyAlignment="1" applyBorder="1" applyFont="1">
      <alignment readingOrder="0" vertical="bottom"/>
    </xf>
    <xf borderId="11" fillId="0" fontId="26" numFmtId="0" xfId="0" applyAlignment="1" applyBorder="1" applyFont="1">
      <alignment vertical="bottom"/>
    </xf>
    <xf borderId="10" fillId="0" fontId="26" numFmtId="0" xfId="0" applyAlignment="1" applyBorder="1" applyFont="1">
      <alignment horizontal="center" readingOrder="0" vertical="bottom"/>
    </xf>
    <xf borderId="14" fillId="0" fontId="26" numFmtId="0" xfId="0" applyAlignment="1" applyBorder="1" applyFont="1">
      <alignment horizontal="center" readingOrder="0" vertical="bottom"/>
    </xf>
    <xf borderId="14" fillId="0" fontId="26" numFmtId="0" xfId="0" applyAlignment="1" applyBorder="1" applyFont="1">
      <alignment readingOrder="0"/>
    </xf>
    <xf borderId="10" fillId="0" fontId="26" numFmtId="0" xfId="0" applyAlignment="1" applyBorder="1" applyFont="1">
      <alignment readingOrder="0"/>
    </xf>
    <xf borderId="11" fillId="9" fontId="20" numFmtId="0" xfId="0" applyBorder="1" applyFill="1" applyFont="1"/>
    <xf borderId="14" fillId="0" fontId="26" numFmtId="0" xfId="0" applyBorder="1" applyFont="1"/>
    <xf borderId="10" fillId="0" fontId="26" numFmtId="0" xfId="0" applyBorder="1" applyFont="1"/>
    <xf borderId="9" fillId="0" fontId="26" numFmtId="0" xfId="0" applyAlignment="1" applyBorder="1" applyFont="1">
      <alignment readingOrder="0" vertical="bottom"/>
    </xf>
    <xf borderId="8" fillId="0" fontId="26" numFmtId="0" xfId="0" applyAlignment="1" applyBorder="1" applyFont="1">
      <alignment vertical="bottom"/>
    </xf>
    <xf borderId="10" fillId="0" fontId="20" numFmtId="0" xfId="0" applyAlignment="1" applyBorder="1" applyFont="1">
      <alignment readingOrder="0" shrinkToFit="0" wrapText="0"/>
    </xf>
    <xf borderId="9" fillId="0" fontId="26" numFmtId="0" xfId="0" applyAlignment="1" applyBorder="1" applyFont="1">
      <alignment horizontal="center" readingOrder="0" vertical="bottom"/>
    </xf>
    <xf borderId="10" fillId="0" fontId="26" numFmtId="0" xfId="0" applyAlignment="1" applyBorder="1" applyFont="1">
      <alignment vertical="bottom"/>
    </xf>
    <xf borderId="11" fillId="10" fontId="20" numFmtId="0" xfId="0" applyBorder="1" applyFill="1" applyFont="1"/>
    <xf borderId="4" fillId="0" fontId="20" numFmtId="0" xfId="0" applyAlignment="1" applyBorder="1" applyFont="1">
      <alignment readingOrder="0" shrinkToFit="0" wrapText="0"/>
    </xf>
    <xf borderId="14" fillId="0" fontId="20" numFmtId="0" xfId="0" applyAlignment="1" applyBorder="1" applyFont="1">
      <alignment horizontal="center" readingOrder="0"/>
    </xf>
    <xf borderId="9" fillId="0" fontId="20" numFmtId="0" xfId="0" applyBorder="1" applyFont="1"/>
    <xf borderId="13" fillId="0" fontId="26" numFmtId="0" xfId="0" applyAlignment="1" applyBorder="1" applyFont="1">
      <alignment horizontal="right" readingOrder="0" vertical="bottom"/>
    </xf>
    <xf borderId="14" fillId="0" fontId="20" numFmtId="0" xfId="0" applyAlignment="1" applyBorder="1" applyFont="1">
      <alignment shrinkToFit="0" wrapText="0"/>
    </xf>
    <xf borderId="10" fillId="0" fontId="20" numFmtId="165" xfId="0" applyAlignment="1" applyBorder="1" applyFont="1" applyNumberFormat="1">
      <alignment horizontal="center" vertical="center"/>
    </xf>
    <xf borderId="13" fillId="0" fontId="20" numFmtId="0" xfId="0" applyAlignment="1" applyBorder="1" applyFont="1">
      <alignment shrinkToFit="0" wrapText="0"/>
    </xf>
    <xf borderId="14" fillId="0" fontId="20" numFmtId="0" xfId="0" applyBorder="1" applyFont="1"/>
    <xf borderId="3" fillId="0" fontId="20" numFmtId="0" xfId="0" applyAlignment="1" applyBorder="1" applyFont="1">
      <alignment horizontal="center" readingOrder="0"/>
    </xf>
    <xf borderId="10" fillId="0" fontId="20" numFmtId="165" xfId="0" applyAlignment="1" applyBorder="1" applyFont="1" applyNumberFormat="1">
      <alignment horizontal="center" readingOrder="0" vertical="center"/>
    </xf>
    <xf borderId="14" fillId="0" fontId="27" numFmtId="0" xfId="0" applyAlignment="1" applyBorder="1" applyFont="1">
      <alignment readingOrder="0"/>
    </xf>
    <xf borderId="10" fillId="0" fontId="27" numFmtId="0" xfId="0" applyAlignment="1" applyBorder="1" applyFont="1">
      <alignment readingOrder="0"/>
    </xf>
    <xf borderId="14" fillId="0" fontId="26" numFmtId="0" xfId="0" applyAlignment="1" applyBorder="1" applyFont="1">
      <alignment readingOrder="0" vertical="bottom"/>
    </xf>
    <xf borderId="14" fillId="0" fontId="26" numFmtId="0" xfId="0" applyAlignment="1" applyBorder="1" applyFont="1">
      <alignment vertical="bottom"/>
    </xf>
    <xf borderId="10" fillId="0" fontId="26" numFmtId="0" xfId="0" applyAlignment="1" applyBorder="1" applyFont="1">
      <alignment vertical="bottom"/>
    </xf>
    <xf borderId="7" fillId="0" fontId="27" numFmtId="0" xfId="0" applyAlignment="1" applyBorder="1" applyFont="1">
      <alignment readingOrder="0"/>
    </xf>
    <xf borderId="0" fillId="0" fontId="20" numFmtId="0" xfId="0" applyAlignment="1" applyFont="1">
      <alignment horizontal="center" vertical="center"/>
    </xf>
    <xf borderId="0" fillId="11" fontId="28" numFmtId="0" xfId="0" applyAlignment="1" applyFill="1" applyFont="1">
      <alignment horizontal="center" readingOrder="0" shrinkToFit="0" wrapText="1"/>
    </xf>
    <xf borderId="0" fillId="11" fontId="28" numFmtId="0" xfId="0" applyAlignment="1" applyFont="1">
      <alignment horizontal="center" shrinkToFit="0" wrapText="1"/>
    </xf>
    <xf borderId="0" fillId="11" fontId="28" numFmtId="0" xfId="0" applyAlignment="1" applyFont="1">
      <alignment horizontal="left" shrinkToFit="0" wrapText="1"/>
    </xf>
    <xf borderId="0" fillId="11" fontId="28" numFmtId="164" xfId="0" applyAlignment="1" applyFont="1" applyNumberFormat="1">
      <alignment horizontal="center" readingOrder="0" shrinkToFit="0" wrapText="1"/>
    </xf>
    <xf borderId="0" fillId="12" fontId="28" numFmtId="164" xfId="0" applyAlignment="1" applyFill="1" applyFont="1" applyNumberFormat="1">
      <alignment horizontal="center" readingOrder="0" shrinkToFit="0" wrapText="1"/>
    </xf>
    <xf borderId="0" fillId="12" fontId="28" numFmtId="0" xfId="0" applyAlignment="1" applyFont="1">
      <alignment horizontal="center" shrinkToFit="0" wrapText="0"/>
    </xf>
    <xf borderId="0" fillId="0" fontId="20" numFmtId="0" xfId="0" applyAlignment="1" applyFont="1">
      <alignment shrinkToFit="0" wrapText="1"/>
    </xf>
    <xf borderId="0" fillId="11" fontId="26" numFmtId="0" xfId="0" applyAlignment="1" applyFont="1">
      <alignment horizontal="center" vertical="bottom"/>
    </xf>
    <xf borderId="0" fillId="11" fontId="26" numFmtId="0" xfId="0" applyAlignment="1" applyFont="1">
      <alignment vertical="bottom"/>
    </xf>
    <xf borderId="0" fillId="11" fontId="26" numFmtId="0" xfId="0" applyAlignment="1" applyFont="1">
      <alignment horizontal="left" vertical="bottom"/>
    </xf>
    <xf borderId="0" fillId="11" fontId="26" numFmtId="164" xfId="0" applyAlignment="1" applyFont="1" applyNumberFormat="1">
      <alignment vertical="bottom"/>
    </xf>
    <xf borderId="0" fillId="12" fontId="26" numFmtId="164" xfId="0" applyAlignment="1" applyFont="1" applyNumberFormat="1">
      <alignment vertical="bottom"/>
    </xf>
    <xf borderId="0" fillId="12" fontId="29" numFmtId="4" xfId="0" applyAlignment="1" applyFont="1" applyNumberFormat="1">
      <alignment readingOrder="0" vertical="bottom"/>
    </xf>
    <xf borderId="0" fillId="12" fontId="26" numFmtId="0" xfId="0" applyAlignment="1" applyFont="1">
      <alignment shrinkToFit="0" vertical="bottom" wrapText="0"/>
    </xf>
    <xf borderId="0" fillId="3" fontId="7" numFmtId="0" xfId="0" applyAlignment="1" applyFont="1">
      <alignment horizontal="center" readingOrder="0" shrinkToFit="0" vertical="bottom" wrapText="1"/>
    </xf>
    <xf borderId="0" fillId="3" fontId="7" numFmtId="0" xfId="0" applyAlignment="1" applyFont="1">
      <alignment horizontal="center" readingOrder="0" vertical="bottom"/>
    </xf>
    <xf borderId="0" fillId="3" fontId="26" numFmtId="0" xfId="0" applyAlignment="1" applyFont="1">
      <alignment horizontal="center" vertical="bottom"/>
    </xf>
    <xf borderId="0" fillId="3" fontId="26" numFmtId="0" xfId="0" applyAlignment="1" applyFont="1">
      <alignment horizontal="left" readingOrder="0" vertical="bottom"/>
    </xf>
    <xf borderId="0" fillId="3" fontId="26" numFmtId="164" xfId="0" applyAlignment="1" applyFont="1" applyNumberFormat="1">
      <alignment vertical="bottom"/>
    </xf>
    <xf borderId="0" fillId="3" fontId="26" numFmtId="0" xfId="0" applyAlignment="1" applyFont="1">
      <alignment shrinkToFit="0" vertical="bottom" wrapText="0"/>
    </xf>
    <xf borderId="0" fillId="0" fontId="30" numFmtId="0" xfId="0" applyAlignment="1" applyFont="1">
      <alignment horizontal="center" readingOrder="0"/>
    </xf>
    <xf borderId="0" fillId="0" fontId="30" numFmtId="0" xfId="0" applyAlignment="1" applyFont="1">
      <alignment readingOrder="0"/>
    </xf>
    <xf borderId="0" fillId="0" fontId="20" numFmtId="0" xfId="0" applyFont="1"/>
    <xf borderId="0" fillId="0" fontId="30" numFmtId="164" xfId="0" applyAlignment="1" applyFont="1" applyNumberFormat="1">
      <alignment shrinkToFit="0" wrapText="0"/>
    </xf>
    <xf borderId="0" fillId="0" fontId="20" numFmtId="164" xfId="0" applyFont="1" applyNumberFormat="1"/>
    <xf borderId="0" fillId="0" fontId="30" numFmtId="164" xfId="0" applyAlignment="1" applyFont="1" applyNumberFormat="1">
      <alignment readingOrder="0"/>
    </xf>
    <xf borderId="0" fillId="0" fontId="30" numFmtId="164" xfId="0" applyFont="1" applyNumberFormat="1"/>
    <xf borderId="0" fillId="0" fontId="31" numFmtId="0" xfId="0" applyAlignment="1" applyFont="1">
      <alignment readingOrder="0" shrinkToFit="0" wrapText="0"/>
    </xf>
    <xf borderId="0" fillId="0" fontId="30" numFmtId="0" xfId="0" applyFont="1"/>
    <xf borderId="0" fillId="0" fontId="20" numFmtId="0" xfId="0" applyAlignment="1" applyFont="1">
      <alignment horizontal="left" readingOrder="0"/>
    </xf>
    <xf borderId="0" fillId="0" fontId="20" numFmtId="1" xfId="0" applyAlignment="1" applyFont="1" applyNumberFormat="1">
      <alignment horizontal="left" readingOrder="0"/>
    </xf>
    <xf borderId="0" fillId="0" fontId="20" numFmtId="164" xfId="0" applyAlignment="1" applyFont="1" applyNumberFormat="1">
      <alignment readingOrder="0"/>
    </xf>
    <xf borderId="0" fillId="13" fontId="25" numFmtId="164" xfId="0" applyAlignment="1" applyFill="1" applyFont="1" applyNumberFormat="1">
      <alignment readingOrder="0"/>
    </xf>
    <xf borderId="0" fillId="0" fontId="32" numFmtId="0" xfId="0" applyAlignment="1" applyFont="1">
      <alignment readingOrder="0" shrinkToFit="0" vertical="bottom" wrapText="0"/>
    </xf>
    <xf borderId="0" fillId="0" fontId="7" numFmtId="0" xfId="0" applyAlignment="1" applyFont="1">
      <alignment horizontal="center" readingOrder="0" vertical="bottom"/>
    </xf>
    <xf borderId="0" fillId="0" fontId="7" numFmtId="0" xfId="0" applyAlignment="1" applyFont="1">
      <alignment readingOrder="0" shrinkToFit="0" vertical="bottom" wrapText="0"/>
    </xf>
    <xf borderId="0" fillId="0" fontId="26" numFmtId="0" xfId="0" applyAlignment="1" applyFont="1">
      <alignment vertical="bottom"/>
    </xf>
    <xf borderId="0" fillId="0" fontId="26" numFmtId="0" xfId="0" applyAlignment="1" applyFont="1">
      <alignment readingOrder="0" vertical="bottom"/>
    </xf>
    <xf borderId="0" fillId="0" fontId="7" numFmtId="164" xfId="0" applyAlignment="1" applyFont="1" applyNumberFormat="1">
      <alignment horizontal="right" vertical="bottom"/>
    </xf>
    <xf borderId="0" fillId="0" fontId="26" numFmtId="164" xfId="0" applyAlignment="1" applyFont="1" applyNumberFormat="1">
      <alignment vertical="bottom"/>
    </xf>
    <xf borderId="0" fillId="0" fontId="26" numFmtId="0" xfId="0" applyAlignment="1" applyFont="1">
      <alignment vertical="bottom"/>
    </xf>
    <xf borderId="0" fillId="0" fontId="33" numFmtId="1" xfId="0" applyAlignment="1" applyFont="1" applyNumberFormat="1">
      <alignment horizontal="left" readingOrder="0" shrinkToFit="0" wrapText="0"/>
    </xf>
    <xf borderId="0" fillId="0" fontId="34" numFmtId="0" xfId="0" applyAlignment="1" applyFont="1">
      <alignment readingOrder="0" shrinkToFit="0" vertical="bottom" wrapText="0"/>
    </xf>
    <xf borderId="0" fillId="0" fontId="33" numFmtId="0" xfId="0" applyAlignment="1" applyFont="1">
      <alignment horizontal="left" readingOrder="0" shrinkToFit="0" wrapText="0"/>
    </xf>
    <xf borderId="0" fillId="0" fontId="35" numFmtId="0" xfId="0" applyAlignment="1" applyFont="1">
      <alignment readingOrder="0"/>
    </xf>
    <xf borderId="0" fillId="0" fontId="35" numFmtId="0" xfId="0" applyAlignment="1" applyFont="1">
      <alignment horizontal="left" readingOrder="0"/>
    </xf>
    <xf borderId="0" fillId="0" fontId="35" numFmtId="164" xfId="0" applyAlignment="1" applyFont="1" applyNumberFormat="1">
      <alignment readingOrder="0"/>
    </xf>
    <xf borderId="0" fillId="0" fontId="20" numFmtId="0" xfId="0" applyAlignment="1" applyFont="1">
      <alignment readingOrder="0"/>
    </xf>
    <xf borderId="0" fillId="0" fontId="26" numFmtId="1" xfId="0" applyAlignment="1" applyFont="1" applyNumberFormat="1">
      <alignment readingOrder="0" vertical="bottom"/>
    </xf>
    <xf borderId="0" fillId="0" fontId="35" numFmtId="0" xfId="0" applyAlignment="1" applyFont="1">
      <alignment horizontal="center"/>
    </xf>
    <xf borderId="0" fillId="0" fontId="35" numFmtId="0" xfId="0" applyAlignment="1" applyFont="1">
      <alignment horizontal="center" readingOrder="0"/>
    </xf>
    <xf borderId="0" fillId="0" fontId="35" numFmtId="164" xfId="0" applyFont="1" applyNumberFormat="1"/>
    <xf borderId="0" fillId="0" fontId="35" numFmtId="0" xfId="0" applyAlignment="1" applyFont="1">
      <alignment readingOrder="0" shrinkToFit="0" wrapText="0"/>
    </xf>
    <xf borderId="0" fillId="0" fontId="36" numFmtId="0" xfId="0" applyAlignment="1" applyFont="1">
      <alignment readingOrder="0" shrinkToFit="0" wrapText="0"/>
    </xf>
    <xf borderId="0" fillId="0" fontId="37" numFmtId="0" xfId="0" applyAlignment="1" applyFont="1">
      <alignment readingOrder="0"/>
    </xf>
    <xf borderId="0" fillId="0" fontId="35" numFmtId="0" xfId="0" applyAlignment="1" applyFont="1">
      <alignment readingOrder="0" shrinkToFit="0" wrapText="0"/>
    </xf>
    <xf borderId="0" fillId="0" fontId="20" numFmtId="0" xfId="0" applyAlignment="1" applyFont="1">
      <alignment horizontal="left"/>
    </xf>
    <xf borderId="0" fillId="0" fontId="35" numFmtId="0" xfId="0" applyAlignment="1" applyFont="1">
      <alignment shrinkToFit="0" wrapText="1"/>
    </xf>
    <xf borderId="0" fillId="0" fontId="35" numFmtId="0" xfId="0" applyFont="1"/>
    <xf borderId="0" fillId="0" fontId="38" numFmtId="0" xfId="0" applyAlignment="1" applyFont="1">
      <alignment readingOrder="0"/>
    </xf>
    <xf borderId="0" fillId="0" fontId="39" numFmtId="0" xfId="0" applyAlignment="1" applyFont="1">
      <alignment readingOrder="0"/>
    </xf>
    <xf borderId="0" fillId="0" fontId="33" numFmtId="0" xfId="0" applyAlignment="1" applyFont="1">
      <alignment readingOrder="0" shrinkToFit="0" wrapText="0"/>
    </xf>
    <xf borderId="0" fillId="0" fontId="20" numFmtId="0" xfId="0" applyAlignment="1" applyFont="1">
      <alignment readingOrder="0" shrinkToFit="0" wrapText="0"/>
    </xf>
    <xf borderId="0" fillId="0" fontId="40" numFmtId="0" xfId="0" applyAlignment="1" applyFont="1">
      <alignment readingOrder="0"/>
    </xf>
    <xf borderId="0" fillId="0" fontId="37" numFmtId="0" xfId="0" applyFont="1"/>
    <xf borderId="0" fillId="0" fontId="41" numFmtId="0" xfId="0" applyAlignment="1" applyFont="1">
      <alignment readingOrder="0"/>
    </xf>
    <xf borderId="0" fillId="0" fontId="42" numFmtId="3" xfId="0" applyAlignment="1" applyFont="1" applyNumberFormat="1">
      <alignment readingOrder="0"/>
    </xf>
    <xf borderId="11" fillId="0" fontId="20" numFmtId="0" xfId="0" applyAlignment="1" applyBorder="1" applyFont="1">
      <alignment horizontal="center"/>
    </xf>
    <xf borderId="0" fillId="14" fontId="43" numFmtId="0" xfId="0" applyAlignment="1" applyFill="1" applyFont="1">
      <alignment vertical="bottom"/>
    </xf>
    <xf borderId="0" fillId="14" fontId="43" numFmtId="14" xfId="0" applyAlignment="1" applyFont="1" applyNumberFormat="1">
      <alignment vertical="bottom"/>
    </xf>
    <xf borderId="0" fillId="0" fontId="44" numFmtId="0" xfId="0" applyAlignment="1" applyFont="1">
      <alignment vertical="bottom"/>
    </xf>
    <xf borderId="0" fillId="0" fontId="44" numFmtId="14" xfId="0" applyAlignment="1" applyFont="1" applyNumberFormat="1">
      <alignment vertical="bottom"/>
    </xf>
    <xf borderId="0" fillId="0" fontId="43" numFmtId="0" xfId="0" applyAlignment="1" applyFont="1">
      <alignment vertical="bottom"/>
    </xf>
    <xf borderId="0" fillId="0" fontId="45" numFmtId="0" xfId="0" applyAlignment="1" applyFont="1">
      <alignment readingOrder="0" shrinkToFit="0" vertical="bottom" wrapText="0"/>
    </xf>
    <xf borderId="0" fillId="0" fontId="43" numFmtId="0" xfId="0" applyAlignment="1" applyFont="1">
      <alignment vertical="bottom"/>
    </xf>
    <xf borderId="0" fillId="0" fontId="46" numFmtId="0" xfId="0" applyAlignment="1" applyFont="1">
      <alignment readingOrder="0" vertical="bottom"/>
    </xf>
    <xf borderId="0" fillId="0" fontId="44" numFmtId="0" xfId="0" applyAlignment="1" applyFont="1">
      <alignment readingOrder="0" vertical="center"/>
    </xf>
    <xf borderId="0" fillId="0" fontId="43" numFmtId="0" xfId="0" applyAlignment="1" applyFont="1">
      <alignment vertical="center"/>
    </xf>
    <xf borderId="0" fillId="0" fontId="44" numFmtId="0" xfId="0" applyAlignment="1" applyFont="1">
      <alignment vertical="center"/>
    </xf>
    <xf borderId="0" fillId="0" fontId="47" numFmtId="0" xfId="0" applyAlignment="1" applyFont="1">
      <alignment readingOrder="0" vertical="center"/>
    </xf>
    <xf borderId="0" fillId="0" fontId="48" numFmtId="0" xfId="0" applyAlignment="1" applyFont="1">
      <alignment readingOrder="0"/>
    </xf>
    <xf borderId="0" fillId="0" fontId="47" numFmtId="0" xfId="0" applyFont="1"/>
    <xf borderId="0" fillId="0" fontId="47" numFmtId="0" xfId="0" applyAlignment="1" applyFont="1">
      <alignment vertical="center"/>
    </xf>
    <xf borderId="0" fillId="0" fontId="49" numFmtId="0" xfId="0" applyAlignment="1" applyFont="1">
      <alignment horizontal="left" readingOrder="0" shrinkToFit="0" vertical="bottom" wrapText="0"/>
    </xf>
    <xf borderId="0" fillId="0" fontId="46" numFmtId="0" xfId="0" applyFont="1"/>
    <xf borderId="0" fillId="0" fontId="46" numFmtId="0" xfId="0" applyAlignment="1" applyFont="1">
      <alignment vertical="center"/>
    </xf>
    <xf borderId="0" fillId="0" fontId="50" numFmtId="167" xfId="0" applyAlignment="1" applyFont="1" applyNumberFormat="1">
      <alignment horizontal="left" readingOrder="0" vertical="bottom"/>
    </xf>
    <xf borderId="0" fillId="0" fontId="51" numFmtId="0" xfId="0" applyAlignment="1" applyFont="1">
      <alignment vertical="center"/>
    </xf>
    <xf borderId="0" fillId="0" fontId="52" numFmtId="0" xfId="0" applyAlignment="1" applyFont="1">
      <alignment readingOrder="0" vertical="center"/>
    </xf>
    <xf borderId="0" fillId="0" fontId="44" numFmtId="0" xfId="0" applyAlignment="1" applyFont="1">
      <alignment horizontal="left" readingOrder="0" shrinkToFit="0" vertical="center" wrapText="1"/>
    </xf>
    <xf borderId="0" fillId="0" fontId="46" numFmtId="0" xfId="0" applyAlignment="1" applyFont="1">
      <alignment horizontal="left" readingOrder="0" vertical="center"/>
    </xf>
    <xf borderId="0" fillId="0" fontId="46" numFmtId="0" xfId="0" applyAlignment="1" applyFont="1">
      <alignment readingOrder="0" vertical="center"/>
    </xf>
    <xf borderId="0" fillId="0" fontId="44" numFmtId="14" xfId="0" applyAlignment="1" applyFont="1" applyNumberFormat="1">
      <alignment horizontal="left" readingOrder="0" vertical="center"/>
    </xf>
    <xf borderId="17" fillId="0" fontId="44" numFmtId="0" xfId="0" applyAlignment="1" applyBorder="1" applyFont="1">
      <alignment vertical="bottom"/>
    </xf>
    <xf borderId="17" fillId="0" fontId="6" numFmtId="0" xfId="0" applyBorder="1" applyFont="1"/>
    <xf borderId="0" fillId="0" fontId="53" numFmtId="0" xfId="0" applyAlignment="1" applyFont="1">
      <alignment readingOrder="0" vertical="center"/>
    </xf>
    <xf borderId="0" fillId="0" fontId="53" numFmtId="0" xfId="0" applyAlignment="1" applyFont="1">
      <alignment horizontal="right" readingOrder="0" vertical="center"/>
    </xf>
    <xf borderId="0" fillId="15" fontId="54" numFmtId="0" xfId="0" applyAlignment="1" applyFill="1" applyFont="1">
      <alignment readingOrder="0" vertical="center"/>
    </xf>
    <xf borderId="0" fillId="15" fontId="44" numFmtId="164" xfId="0" applyAlignment="1" applyFont="1" applyNumberFormat="1">
      <alignment readingOrder="0" vertical="center"/>
    </xf>
    <xf borderId="0" fillId="13" fontId="54" numFmtId="0" xfId="0" applyAlignment="1" applyFont="1">
      <alignment readingOrder="0" vertical="center"/>
    </xf>
    <xf borderId="0" fillId="13" fontId="20" numFmtId="10" xfId="0" applyAlignment="1" applyFont="1" applyNumberFormat="1">
      <alignment horizontal="left"/>
    </xf>
    <xf borderId="0" fillId="13" fontId="46" numFmtId="164" xfId="0" applyAlignment="1" applyFont="1" applyNumberFormat="1">
      <alignment readingOrder="0"/>
    </xf>
    <xf borderId="0" fillId="0" fontId="47" numFmtId="0" xfId="0" applyAlignment="1" applyFont="1">
      <alignment vertical="bottom"/>
    </xf>
    <xf borderId="18" fillId="0" fontId="55" numFmtId="0" xfId="0" applyAlignment="1" applyBorder="1" applyFont="1">
      <alignment readingOrder="0" vertical="bottom"/>
    </xf>
    <xf borderId="18" fillId="0" fontId="6" numFmtId="0" xfId="0" applyBorder="1" applyFont="1"/>
    <xf borderId="18" fillId="0" fontId="55" numFmtId="164" xfId="0" applyAlignment="1" applyBorder="1" applyFont="1" applyNumberFormat="1">
      <alignment horizontal="right" readingOrder="0" shrinkToFit="0" vertical="bottom" wrapText="1"/>
    </xf>
    <xf borderId="18" fillId="0" fontId="55" numFmtId="0" xfId="0" applyAlignment="1" applyBorder="1" applyFont="1">
      <alignment readingOrder="0" shrinkToFit="0" vertical="bottom" wrapText="1"/>
    </xf>
    <xf borderId="18" fillId="0" fontId="56" numFmtId="0" xfId="0" applyAlignment="1" applyBorder="1" applyFont="1">
      <alignment horizontal="right" readingOrder="0" vertical="bottom"/>
    </xf>
    <xf borderId="18" fillId="0" fontId="57" numFmtId="164" xfId="0" applyAlignment="1" applyBorder="1" applyFont="1" applyNumberFormat="1">
      <alignment vertical="bottom"/>
    </xf>
    <xf borderId="0" fillId="0" fontId="58" numFmtId="0" xfId="0" applyAlignment="1" applyFont="1">
      <alignment vertical="center"/>
    </xf>
    <xf borderId="0" fillId="0" fontId="59" numFmtId="0" xfId="0" applyAlignment="1" applyFont="1">
      <alignment horizontal="right" readingOrder="0" vertical="center"/>
    </xf>
    <xf borderId="0" fillId="0" fontId="59" numFmtId="0" xfId="0" applyAlignment="1" applyFont="1">
      <alignment vertical="center"/>
    </xf>
    <xf borderId="0" fillId="0" fontId="60" numFmtId="164" xfId="0" applyAlignment="1" applyFont="1" applyNumberFormat="1">
      <alignment horizontal="right" vertical="center"/>
    </xf>
    <xf borderId="0" fillId="0" fontId="61" numFmtId="14" xfId="0" applyAlignment="1" applyFont="1" applyNumberFormat="1">
      <alignment horizontal="right" readingOrder="0" vertical="center"/>
    </xf>
  </cellXfs>
  <cellStyles count="1">
    <cellStyle xfId="0" name="Normal" builtinId="0"/>
  </cellStyles>
  <dxfs count="5">
    <dxf>
      <font>
        <color rgb="FF00FF00"/>
      </font>
      <fill>
        <patternFill patternType="solid">
          <fgColor rgb="FF00FF00"/>
          <bgColor rgb="FF00FF00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rgb="FFFFFF00"/>
      </font>
      <fill>
        <patternFill patternType="solid">
          <fgColor rgb="FFFFFF00"/>
          <bgColor rgb="FFFFFF0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0</xdr:row>
      <xdr:rowOff>104775</xdr:rowOff>
    </xdr:from>
    <xdr:ext cx="800100" cy="971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0</xdr:row>
      <xdr:rowOff>76200</xdr:rowOff>
    </xdr:from>
    <xdr:ext cx="971550" cy="97155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45</xdr:col>
      <xdr:colOff>85725</xdr:colOff>
      <xdr:row>0</xdr:row>
      <xdr:rowOff>104775</xdr:rowOff>
    </xdr:from>
    <xdr:ext cx="971550" cy="9715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0</xdr:row>
      <xdr:rowOff>104775</xdr:rowOff>
    </xdr:from>
    <xdr:ext cx="800100" cy="9715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tokopedia.com/funminishop/lampu-neon-flex-selang-12v-dc-neonflex-12v-neonflexible-led-neonsign-warmwhite?extParam=ivf%3Dfalse&amp;src=topads" TargetMode="External"/><Relationship Id="rId10" Type="http://schemas.openxmlformats.org/officeDocument/2006/relationships/hyperlink" Target="https://www.tokopedia.com/dreamtechno/power-supply-12v-40a-murni-barang-terjamin?extParam=ivf%3Dfalse&amp;src=topads" TargetMode="External"/><Relationship Id="rId13" Type="http://schemas.openxmlformats.org/officeDocument/2006/relationships/drawing" Target="../drawings/drawing5.xml"/><Relationship Id="rId12" Type="http://schemas.openxmlformats.org/officeDocument/2006/relationships/hyperlink" Target="https://www.tokopedia.com/dreamtechno/power-supply-12v-40a-murni-barang-terjamin?extParam=ivf%3Dfalse&amp;src=topads" TargetMode="External"/><Relationship Id="rId1" Type="http://schemas.openxmlformats.org/officeDocument/2006/relationships/hyperlink" Target="https://www.tokopedia.com/naesshop/pvc-foam-board-3m-papan-lembaran-60cm-x-80cm?extParam=whid%3D4865630" TargetMode="External"/><Relationship Id="rId2" Type="http://schemas.openxmlformats.org/officeDocument/2006/relationships/hyperlink" Target="https://www.tokopedia.com/smarttools/cat-semprot-pylox-black-flat-black-doff?extParam=ivf%3Dfalse%26src%3Dsearch" TargetMode="External"/><Relationship Id="rId3" Type="http://schemas.openxmlformats.org/officeDocument/2006/relationships/hyperlink" Target="https://www.tokopedia.com/kios66/gantungan-kunci-besi-gantungan-besar?extParam=ivf%3Dfalse&amp;src=topads" TargetMode="External"/><Relationship Id="rId4" Type="http://schemas.openxmlformats.org/officeDocument/2006/relationships/hyperlink" Target="https://www.tokopedia.com/aeol/akrilik-putih-susu-3mm-100x100-dan-100x200-100x100?extParam=whid%3D2074901" TargetMode="External"/><Relationship Id="rId9" Type="http://schemas.openxmlformats.org/officeDocument/2006/relationships/hyperlink" Target="https://www.tokopedia.com/funminishop/lampu-neon-flex-selang-12v-dc-neonflex-12v-neonflexible-led-neonsign-warmwhite?extParam=ivf%3Dfalse&amp;src=topads" TargetMode="External"/><Relationship Id="rId5" Type="http://schemas.openxmlformats.org/officeDocument/2006/relationships/hyperlink" Target="https://www.tokopedia.com/kuynyetak/cetak-stiker-vinyl-meteran-indoor-outdoor-print-stiker-meteran-laminasi-doff?extParam=ivf%3Dfalse&amp;src=topads" TargetMode="External"/><Relationship Id="rId6" Type="http://schemas.openxmlformats.org/officeDocument/2006/relationships/hyperlink" Target="https://www.tokopedia.com/aeol/akrilik-putih-susu-3mm-100x100-dan-100x200-100x100?extParam=whid%3D2074901" TargetMode="External"/><Relationship Id="rId7" Type="http://schemas.openxmlformats.org/officeDocument/2006/relationships/hyperlink" Target="https://www.tokopedia.com/kuynyetak/cetak-stiker-vinyl-meteran-indoor-outdoor-print-stiker-meteran-laminasi-doff?extParam=ivf%3Dfalse&amp;src=topads" TargetMode="External"/><Relationship Id="rId8" Type="http://schemas.openxmlformats.org/officeDocument/2006/relationships/hyperlink" Target="https://www.tokopedia.com/aeol/akrilik-putih-susu-3mm-100x100-dan-100x200-100x100?extParam=whid%3D2074901" TargetMode="External"/></Relationships>
</file>

<file path=xl/worksheets/_rels/sheet6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drive/folders/1675LA5Lv3MeT3GqUqfeGf0osW4WPUOXj" TargetMode="External"/><Relationship Id="rId22" Type="http://schemas.openxmlformats.org/officeDocument/2006/relationships/hyperlink" Target="https://drive.google.com/drive/folders/1675LA5Lv3MeT3GqUqfeGf0osW4WPUOXj" TargetMode="External"/><Relationship Id="rId21" Type="http://schemas.openxmlformats.org/officeDocument/2006/relationships/hyperlink" Target="https://drive.google.com/drive/folders/1675LA5Lv3MeT3GqUqfeGf0osW4WPUOXj" TargetMode="External"/><Relationship Id="rId24" Type="http://schemas.openxmlformats.org/officeDocument/2006/relationships/hyperlink" Target="https://drive.google.com/drive/folders/1675LA5Lv3MeT3GqUqfeGf0osW4WPUOXj" TargetMode="External"/><Relationship Id="rId23" Type="http://schemas.openxmlformats.org/officeDocument/2006/relationships/hyperlink" Target="https://drive.google.com/drive/folders/1675LA5Lv3MeT3GqUqfeGf0osW4WPUOXj" TargetMode="External"/><Relationship Id="rId1" Type="http://schemas.openxmlformats.org/officeDocument/2006/relationships/hyperlink" Target="https://drive.google.com/file/d/1I_rxOPki1wfIgF-MOjRPG3cpsuawYNoN/view?usp=drivesdk" TargetMode="External"/><Relationship Id="rId2" Type="http://schemas.openxmlformats.org/officeDocument/2006/relationships/hyperlink" Target="https://drive.google.com/file/d/1IbE9tzxZQBz5YcGqj67EfU9qH0HjoWx3/view?usp=drivesdk" TargetMode="External"/><Relationship Id="rId3" Type="http://schemas.openxmlformats.org/officeDocument/2006/relationships/hyperlink" Target="https://drive.google.com/file/d/1Ni_BIrc4MdH-qJBwM0Cyk9pz9n4pvnTl/view?usp=drivesdk" TargetMode="External"/><Relationship Id="rId4" Type="http://schemas.openxmlformats.org/officeDocument/2006/relationships/hyperlink" Target="https://drive.google.com/file/d/1bf6lwAAW2Fec9JQ-WTHDw3TW4xuOAk01/view?usp=drivesdk" TargetMode="External"/><Relationship Id="rId9" Type="http://schemas.openxmlformats.org/officeDocument/2006/relationships/hyperlink" Target="https://drive.google.com/file/d/1bAUEGxhbt0Yoz-uui91iYD43gRnRLkGy/view?usp=drivesdk" TargetMode="External"/><Relationship Id="rId26" Type="http://schemas.openxmlformats.org/officeDocument/2006/relationships/hyperlink" Target="https://drive.google.com/drive/folders/1675LA5Lv3MeT3GqUqfeGf0osW4WPUOXj" TargetMode="External"/><Relationship Id="rId25" Type="http://schemas.openxmlformats.org/officeDocument/2006/relationships/hyperlink" Target="https://drive.google.com/drive/folders/1675LA5Lv3MeT3GqUqfeGf0osW4WPUOXj" TargetMode="External"/><Relationship Id="rId28" Type="http://schemas.openxmlformats.org/officeDocument/2006/relationships/drawing" Target="../drawings/drawing6.xml"/><Relationship Id="rId27" Type="http://schemas.openxmlformats.org/officeDocument/2006/relationships/hyperlink" Target="https://drive.google.com/drive/folders/1675LA5Lv3MeT3GqUqfeGf0osW4WPUOXj" TargetMode="External"/><Relationship Id="rId5" Type="http://schemas.openxmlformats.org/officeDocument/2006/relationships/hyperlink" Target="https://drive.google.com/file/d/1TjoUJo7eUA1iyog1gzZ5nUM2V0UsaylL/view?usp=drivesdk" TargetMode="External"/><Relationship Id="rId6" Type="http://schemas.openxmlformats.org/officeDocument/2006/relationships/hyperlink" Target="https://drive.google.com/file/d/1bAUEGxhbt0Yoz-uui91iYD43gRnRLkGy/view?usp=drivesdk" TargetMode="External"/><Relationship Id="rId7" Type="http://schemas.openxmlformats.org/officeDocument/2006/relationships/hyperlink" Target="https://drive.google.com/file/d/17yywVVlzjzFnyIIZNMOfahggIKSafhCw/view?usp=drivesdk" TargetMode="External"/><Relationship Id="rId8" Type="http://schemas.openxmlformats.org/officeDocument/2006/relationships/hyperlink" Target="https://drive.google.com/file/d/189qAi25sedV7ORAhXJQs5ZyL8Fy9tbfc/view?usp=drivesdk" TargetMode="External"/><Relationship Id="rId11" Type="http://schemas.openxmlformats.org/officeDocument/2006/relationships/hyperlink" Target="https://drive.google.com/file/d/1be3yEveQJDeOo-TWb9DcVPC38TWOyFgc/view?usp=drivesdk" TargetMode="External"/><Relationship Id="rId10" Type="http://schemas.openxmlformats.org/officeDocument/2006/relationships/hyperlink" Target="https://drive.google.com/file/d/1bAUEGxhbt0Yoz-uui91iYD43gRnRLkGy/view?usp=drivesdk" TargetMode="External"/><Relationship Id="rId13" Type="http://schemas.openxmlformats.org/officeDocument/2006/relationships/hyperlink" Target="https://drive.google.com/drive/folders/1675LA5Lv3MeT3GqUqfeGf0osW4WPUOXj" TargetMode="External"/><Relationship Id="rId12" Type="http://schemas.openxmlformats.org/officeDocument/2006/relationships/hyperlink" Target="https://drive.google.com/drive/folders/1675LA5Lv3MeT3GqUqfeGf0osW4WPUOXj" TargetMode="External"/><Relationship Id="rId15" Type="http://schemas.openxmlformats.org/officeDocument/2006/relationships/hyperlink" Target="https://drive.google.com/drive/folders/1675LA5Lv3MeT3GqUqfeGf0osW4WPUOXj" TargetMode="External"/><Relationship Id="rId14" Type="http://schemas.openxmlformats.org/officeDocument/2006/relationships/hyperlink" Target="https://drive.google.com/drive/folders/1675LA5Lv3MeT3GqUqfeGf0osW4WPUOXj" TargetMode="External"/><Relationship Id="rId17" Type="http://schemas.openxmlformats.org/officeDocument/2006/relationships/hyperlink" Target="https://drive.google.com/drive/folders/1675LA5Lv3MeT3GqUqfeGf0osW4WPUOXj" TargetMode="External"/><Relationship Id="rId16" Type="http://schemas.openxmlformats.org/officeDocument/2006/relationships/hyperlink" Target="https://drive.google.com/drive/folders/1675LA5Lv3MeT3GqUqfeGf0osW4WPUOXj" TargetMode="External"/><Relationship Id="rId19" Type="http://schemas.openxmlformats.org/officeDocument/2006/relationships/hyperlink" Target="https://drive.google.com/drive/folders/1675LA5Lv3MeT3GqUqfeGf0osW4WPUOXj" TargetMode="External"/><Relationship Id="rId18" Type="http://schemas.openxmlformats.org/officeDocument/2006/relationships/hyperlink" Target="https://drive.google.com/drive/folders/1675LA5Lv3MeT3GqUqfeGf0osW4WPUOXj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8.25"/>
    <col customWidth="1" min="3" max="3" width="27.5"/>
    <col customWidth="1" min="4" max="4" width="4.5"/>
    <col customWidth="1" min="5" max="5" width="6.38"/>
    <col customWidth="1" min="6" max="6" width="6.63"/>
    <col customWidth="1" min="7" max="7" width="10.13"/>
    <col customWidth="1" min="8" max="8" width="12.75"/>
    <col customWidth="1" min="9" max="9" width="10.5"/>
    <col customWidth="1" min="10" max="19" width="8.13"/>
    <col customWidth="1" min="20" max="27" width="7.75"/>
  </cols>
  <sheetData>
    <row r="1" ht="18.7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</row>
    <row r="2" ht="19.5" customHeight="1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</row>
    <row r="3" ht="24.0" customHeight="1">
      <c r="A3" s="4" t="s">
        <v>2</v>
      </c>
      <c r="K3" s="5"/>
      <c r="L3" s="5"/>
      <c r="M3" s="5"/>
      <c r="N3" s="5"/>
      <c r="O3" s="5"/>
      <c r="P3" s="5"/>
      <c r="Q3" s="5"/>
      <c r="R3" s="5"/>
      <c r="S3" s="5"/>
      <c r="T3" s="3"/>
      <c r="U3" s="3"/>
      <c r="V3" s="3"/>
      <c r="W3" s="3"/>
      <c r="X3" s="3"/>
      <c r="Y3" s="3"/>
      <c r="Z3" s="3"/>
      <c r="AA3" s="3"/>
    </row>
    <row r="4" ht="12.75" customHeight="1">
      <c r="A4" s="6" t="s">
        <v>3</v>
      </c>
      <c r="K4" s="6"/>
      <c r="L4" s="6"/>
      <c r="M4" s="6"/>
      <c r="N4" s="6"/>
      <c r="O4" s="6"/>
      <c r="P4" s="6"/>
      <c r="Q4" s="6"/>
      <c r="R4" s="6"/>
      <c r="S4" s="6"/>
      <c r="T4" s="3"/>
      <c r="U4" s="3"/>
      <c r="V4" s="3"/>
      <c r="W4" s="3"/>
      <c r="X4" s="3"/>
      <c r="Y4" s="3"/>
      <c r="Z4" s="3"/>
      <c r="AA4" s="3"/>
    </row>
    <row r="5" ht="18.0" customHeight="1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6"/>
      <c r="L5" s="6"/>
      <c r="M5" s="6"/>
      <c r="N5" s="6"/>
      <c r="O5" s="6"/>
      <c r="P5" s="6"/>
      <c r="Q5" s="6"/>
      <c r="R5" s="6"/>
      <c r="S5" s="6"/>
      <c r="T5" s="3"/>
      <c r="U5" s="3"/>
      <c r="V5" s="3"/>
      <c r="W5" s="3"/>
      <c r="X5" s="3"/>
      <c r="Y5" s="3"/>
      <c r="Z5" s="3"/>
      <c r="AA5" s="3"/>
    </row>
    <row r="6" ht="12.75" customHeight="1">
      <c r="A6" s="3"/>
      <c r="B6" s="6"/>
      <c r="C6" s="3"/>
      <c r="D6" s="3"/>
      <c r="E6" s="3"/>
      <c r="F6" s="6"/>
      <c r="G6" s="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0" t="s">
        <v>5</v>
      </c>
      <c r="K7" s="10"/>
      <c r="L7" s="10"/>
      <c r="M7" s="10"/>
      <c r="N7" s="10"/>
      <c r="O7" s="10"/>
      <c r="P7" s="10"/>
      <c r="Q7" s="10"/>
      <c r="R7" s="10"/>
      <c r="S7" s="10"/>
      <c r="T7" s="3"/>
      <c r="U7" s="3"/>
      <c r="V7" s="3"/>
      <c r="W7" s="3"/>
      <c r="X7" s="3"/>
      <c r="Y7" s="3"/>
      <c r="Z7" s="3"/>
      <c r="AA7" s="3"/>
    </row>
    <row r="8">
      <c r="A8" s="10" t="s">
        <v>6</v>
      </c>
      <c r="K8" s="10"/>
      <c r="L8" s="10"/>
      <c r="M8" s="10"/>
      <c r="N8" s="10"/>
      <c r="O8" s="10"/>
      <c r="P8" s="10"/>
      <c r="Q8" s="10"/>
      <c r="R8" s="10"/>
      <c r="S8" s="10"/>
      <c r="T8" s="3"/>
      <c r="U8" s="3"/>
      <c r="V8" s="3"/>
      <c r="W8" s="3"/>
      <c r="X8" s="3"/>
      <c r="Y8" s="3"/>
      <c r="Z8" s="3"/>
      <c r="AA8" s="3"/>
    </row>
    <row r="9" ht="6.75" customHeight="1">
      <c r="A9" s="11"/>
      <c r="T9" s="3"/>
      <c r="U9" s="12"/>
      <c r="V9" s="3"/>
      <c r="W9" s="3"/>
      <c r="X9" s="3"/>
      <c r="Y9" s="3"/>
      <c r="Z9" s="3"/>
      <c r="AA9" s="3"/>
    </row>
    <row r="10">
      <c r="B10" s="13"/>
      <c r="C10" s="14"/>
      <c r="D10" s="15"/>
      <c r="E10" s="15"/>
      <c r="F10" s="13"/>
      <c r="G10" s="16"/>
      <c r="H10" s="13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9"/>
      <c r="U10" s="20"/>
      <c r="V10" s="19"/>
      <c r="W10" s="19"/>
      <c r="X10" s="19"/>
      <c r="Y10" s="19"/>
      <c r="Z10" s="19"/>
      <c r="AA10" s="19"/>
    </row>
    <row r="11">
      <c r="B11" s="21" t="s">
        <v>7</v>
      </c>
      <c r="C11" s="22" t="s">
        <v>8</v>
      </c>
      <c r="D11" s="23"/>
      <c r="E11" s="24" t="s">
        <v>9</v>
      </c>
      <c r="F11" s="21" t="s">
        <v>10</v>
      </c>
      <c r="G11" s="25" t="s">
        <v>11</v>
      </c>
      <c r="H11" s="21" t="s">
        <v>12</v>
      </c>
      <c r="I11" s="21" t="s">
        <v>13</v>
      </c>
      <c r="J11" s="18"/>
      <c r="K11" s="18"/>
      <c r="L11" s="18"/>
      <c r="M11" s="18"/>
      <c r="N11" s="18"/>
      <c r="O11" s="18"/>
      <c r="P11" s="18"/>
      <c r="Q11" s="18"/>
      <c r="R11" s="18"/>
      <c r="S11" s="19"/>
      <c r="T11" s="19"/>
      <c r="U11" s="20"/>
      <c r="V11" s="19"/>
      <c r="W11" s="19"/>
      <c r="X11" s="19"/>
      <c r="Y11" s="19"/>
      <c r="Z11" s="19"/>
      <c r="AA11" s="19"/>
    </row>
    <row r="12" ht="12.75" customHeight="1">
      <c r="A12" s="3"/>
      <c r="B12" s="26"/>
      <c r="C12" s="27"/>
      <c r="D12" s="28"/>
      <c r="E12" s="29"/>
      <c r="F12" s="26"/>
      <c r="G12" s="30"/>
      <c r="H12" s="31"/>
      <c r="I12" s="3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37.5" customHeight="1">
      <c r="A13" s="32"/>
      <c r="B13" s="33" t="s">
        <v>14</v>
      </c>
      <c r="C13" s="34" t="s">
        <v>6</v>
      </c>
      <c r="D13" s="35"/>
      <c r="E13" s="36" t="s">
        <v>15</v>
      </c>
      <c r="F13" s="37">
        <v>1.0</v>
      </c>
      <c r="G13" s="38"/>
      <c r="H13" s="39">
        <f>'RAB PRIVATE'!G3</f>
        <v>17272674.18</v>
      </c>
      <c r="I13" s="4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32"/>
      <c r="B14" s="41" t="str">
        <f>offset('RAB PRIVATE'!A4,0,0,1,7)</f>
        <v>A</v>
      </c>
      <c r="C14" s="42" t="s">
        <v>16</v>
      </c>
      <c r="D14" s="43"/>
      <c r="E14" s="44" t="s">
        <v>17</v>
      </c>
      <c r="F14" s="45">
        <v>6.0</v>
      </c>
      <c r="G14" s="46">
        <v>1019569.25</v>
      </c>
      <c r="H14" s="47">
        <v>6117415.5</v>
      </c>
      <c r="I14" s="48"/>
      <c r="J14" s="4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33.0" customHeight="1">
      <c r="A15" s="32"/>
      <c r="B15" s="41" t="str">
        <f>offset('RAB PRIVATE'!A10,0,0,1,7)</f>
        <v>B</v>
      </c>
      <c r="C15" s="50" t="s">
        <v>18</v>
      </c>
      <c r="D15" s="43"/>
      <c r="E15" s="44" t="s">
        <v>19</v>
      </c>
      <c r="F15" s="45">
        <v>2.0</v>
      </c>
      <c r="G15" s="46">
        <v>652410.0</v>
      </c>
      <c r="H15" s="47">
        <v>1304820.0</v>
      </c>
      <c r="I15" s="48"/>
      <c r="J15" s="4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6.5" customHeight="1">
      <c r="A16" s="32"/>
      <c r="B16" s="41" t="str">
        <f>offset('RAB PRIVATE'!A15,0,0,1,7)</f>
        <v>C</v>
      </c>
      <c r="C16" s="51" t="s">
        <v>20</v>
      </c>
      <c r="D16" s="43"/>
      <c r="E16" s="52" t="s">
        <v>19</v>
      </c>
      <c r="F16" s="41">
        <v>1.0</v>
      </c>
      <c r="G16" s="46">
        <v>1598235.0</v>
      </c>
      <c r="H16" s="47">
        <v>1598235.0</v>
      </c>
      <c r="I16" s="48"/>
      <c r="J16" s="4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6.5" customHeight="1">
      <c r="A17" s="32"/>
      <c r="B17" s="41" t="str">
        <f>offset('RAB PRIVATE'!A20,0,0,1,7)</f>
        <v>D</v>
      </c>
      <c r="C17" s="50" t="s">
        <v>21</v>
      </c>
      <c r="D17" s="43"/>
      <c r="E17" s="44" t="s">
        <v>17</v>
      </c>
      <c r="F17" s="53">
        <v>2.75</v>
      </c>
      <c r="G17" s="46">
        <v>2104597.7011494255</v>
      </c>
      <c r="H17" s="47">
        <v>5787643.67816092</v>
      </c>
      <c r="I17" s="48"/>
      <c r="J17" s="4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6.5" customHeight="1">
      <c r="A18" s="32"/>
      <c r="B18" s="41" t="str">
        <f>offset('RAB PRIVATE'!A24,0,0,1,7)</f>
        <v>E</v>
      </c>
      <c r="C18" s="51" t="s">
        <v>22</v>
      </c>
      <c r="D18" s="43"/>
      <c r="E18" s="52" t="s">
        <v>17</v>
      </c>
      <c r="F18" s="54">
        <v>1.0</v>
      </c>
      <c r="G18" s="46">
        <v>1221828.0</v>
      </c>
      <c r="H18" s="47">
        <v>1221828.0</v>
      </c>
      <c r="I18" s="48"/>
      <c r="J18" s="4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6.5" customHeight="1">
      <c r="A19" s="32"/>
      <c r="B19" s="41" t="str">
        <f>offset('RAB PRIVATE'!A29,0,0,1,7)</f>
        <v>F</v>
      </c>
      <c r="C19" s="51" t="s">
        <v>23</v>
      </c>
      <c r="D19" s="43"/>
      <c r="E19" s="52" t="s">
        <v>17</v>
      </c>
      <c r="F19" s="54">
        <v>1.0</v>
      </c>
      <c r="G19" s="46">
        <v>1242732.0</v>
      </c>
      <c r="H19" s="47">
        <v>1242732.0</v>
      </c>
      <c r="I19" s="48"/>
      <c r="J19" s="4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2.75" customHeight="1">
      <c r="A20" s="3"/>
      <c r="B20" s="55"/>
      <c r="C20" s="56"/>
      <c r="D20" s="57"/>
      <c r="E20" s="57"/>
      <c r="F20" s="55"/>
      <c r="G20" s="58"/>
      <c r="H20" s="59"/>
      <c r="I20" s="5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2.75" customHeight="1">
      <c r="A21" s="3"/>
      <c r="B21" s="60"/>
      <c r="C21" s="3"/>
      <c r="D21" s="3"/>
      <c r="F21" s="61"/>
      <c r="G21" s="62"/>
      <c r="H21" s="63"/>
      <c r="I21" s="6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2.75" customHeight="1">
      <c r="A22" s="3"/>
      <c r="B22" s="60"/>
      <c r="C22" s="3"/>
      <c r="D22" s="3"/>
      <c r="F22" s="61"/>
      <c r="G22" s="62"/>
      <c r="H22" s="63"/>
      <c r="I22" s="6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2.75" customHeight="1">
      <c r="A23" s="3"/>
      <c r="B23" s="60"/>
      <c r="C23" s="3"/>
      <c r="D23" s="3"/>
      <c r="F23" s="61"/>
      <c r="G23" s="62"/>
      <c r="H23" s="63"/>
      <c r="I23" s="6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2.75" customHeight="1">
      <c r="A24" s="3"/>
      <c r="B24" s="60"/>
      <c r="C24" s="3"/>
      <c r="D24" s="3"/>
      <c r="F24" s="61"/>
      <c r="G24" s="62"/>
      <c r="H24" s="63"/>
      <c r="I24" s="6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2.75" customHeight="1">
      <c r="A25" s="3"/>
      <c r="B25" s="64"/>
      <c r="C25" s="3"/>
      <c r="D25" s="3"/>
      <c r="F25" s="61"/>
      <c r="G25" s="62"/>
      <c r="H25" s="63"/>
      <c r="I25" s="6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2.75" customHeight="1">
      <c r="A26" s="3"/>
      <c r="B26" s="65"/>
      <c r="C26" s="3"/>
      <c r="D26" s="3"/>
      <c r="F26" s="61" t="s">
        <v>24</v>
      </c>
      <c r="G26" s="62"/>
      <c r="H26" s="63"/>
      <c r="I26" s="6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8.75" customHeight="1">
      <c r="A27" s="3"/>
      <c r="B27" s="6"/>
      <c r="C27" s="3"/>
      <c r="D27" s="3"/>
      <c r="E27" s="3"/>
      <c r="F27" s="66" t="s">
        <v>25</v>
      </c>
      <c r="G27" s="6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2.75" customHeight="1">
      <c r="A28" s="3"/>
      <c r="F28" s="61" t="s">
        <v>26</v>
      </c>
      <c r="G28" s="6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2.75" customHeight="1">
      <c r="A29" s="3"/>
      <c r="G29" s="6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2.75" customHeight="1">
      <c r="A30" s="3"/>
      <c r="B30" s="6"/>
      <c r="C30" s="3"/>
      <c r="D30" s="3"/>
      <c r="E30" s="3"/>
      <c r="F30" s="6"/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2.75" customHeight="1">
      <c r="A31" s="3"/>
      <c r="B31" s="6"/>
      <c r="C31" s="3"/>
      <c r="D31" s="3"/>
      <c r="E31" s="3"/>
      <c r="F31" s="6"/>
      <c r="G31" s="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2.75" customHeight="1">
      <c r="A32" s="3"/>
      <c r="B32" s="6"/>
      <c r="C32" s="3"/>
      <c r="D32" s="3"/>
      <c r="E32" s="3"/>
      <c r="F32" s="6"/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2.75" customHeight="1">
      <c r="A33" s="3"/>
      <c r="B33" s="6"/>
      <c r="C33" s="3"/>
      <c r="D33" s="3"/>
      <c r="E33" s="3"/>
      <c r="F33" s="6"/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2.75" customHeight="1">
      <c r="A34" s="3"/>
      <c r="B34" s="6"/>
      <c r="C34" s="3"/>
      <c r="D34" s="3"/>
      <c r="E34" s="3"/>
      <c r="F34" s="6"/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2.75" customHeight="1">
      <c r="A35" s="3"/>
      <c r="B35" s="6"/>
      <c r="C35" s="3"/>
      <c r="D35" s="3"/>
      <c r="E35" s="3"/>
      <c r="F35" s="6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2.75" customHeight="1">
      <c r="A36" s="3"/>
      <c r="B36" s="6"/>
      <c r="C36" s="3"/>
      <c r="D36" s="3"/>
      <c r="E36" s="3"/>
      <c r="F36" s="6"/>
      <c r="G36" s="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2.75" customHeight="1">
      <c r="A37" s="3"/>
      <c r="B37" s="6"/>
      <c r="C37" s="3"/>
      <c r="D37" s="3"/>
      <c r="E37" s="3"/>
      <c r="F37" s="6"/>
      <c r="G37" s="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2.75" customHeight="1">
      <c r="A38" s="3"/>
      <c r="B38" s="6"/>
      <c r="C38" s="3"/>
      <c r="D38" s="3"/>
      <c r="E38" s="3"/>
      <c r="F38" s="6"/>
      <c r="G38" s="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2.75" customHeight="1">
      <c r="A39" s="3"/>
      <c r="B39" s="6"/>
      <c r="C39" s="3"/>
      <c r="D39" s="3"/>
      <c r="E39" s="3"/>
      <c r="F39" s="6"/>
      <c r="G39" s="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2.75" customHeight="1">
      <c r="A40" s="3"/>
      <c r="B40" s="6"/>
      <c r="C40" s="3"/>
      <c r="D40" s="3"/>
      <c r="E40" s="3"/>
      <c r="F40" s="6"/>
      <c r="G40" s="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2.75" customHeight="1">
      <c r="A41" s="3"/>
      <c r="B41" s="6"/>
      <c r="C41" s="3"/>
      <c r="D41" s="3"/>
      <c r="E41" s="3"/>
      <c r="F41" s="6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2.75" customHeight="1">
      <c r="A42" s="3"/>
      <c r="B42" s="6"/>
      <c r="C42" s="3"/>
      <c r="D42" s="3"/>
      <c r="E42" s="3"/>
      <c r="F42" s="6"/>
      <c r="G42" s="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2.75" customHeight="1">
      <c r="A43" s="3"/>
      <c r="B43" s="6"/>
      <c r="C43" s="3"/>
      <c r="D43" s="3"/>
      <c r="E43" s="3"/>
      <c r="F43" s="6"/>
      <c r="G43" s="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2.75" customHeight="1">
      <c r="A44" s="3"/>
      <c r="B44" s="6"/>
      <c r="C44" s="3"/>
      <c r="D44" s="3"/>
      <c r="E44" s="3"/>
      <c r="F44" s="6"/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2.75" customHeight="1">
      <c r="A45" s="3"/>
      <c r="B45" s="6"/>
      <c r="C45" s="3"/>
      <c r="D45" s="3"/>
      <c r="E45" s="3"/>
      <c r="F45" s="6"/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2.75" customHeight="1">
      <c r="A46" s="3"/>
      <c r="B46" s="6"/>
      <c r="C46" s="3"/>
      <c r="D46" s="3"/>
      <c r="E46" s="3"/>
      <c r="F46" s="6"/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2.75" customHeight="1">
      <c r="A47" s="3"/>
      <c r="B47" s="6"/>
      <c r="C47" s="3"/>
      <c r="D47" s="3"/>
      <c r="E47" s="3"/>
      <c r="F47" s="6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2.75" customHeight="1">
      <c r="A48" s="3"/>
      <c r="B48" s="6"/>
      <c r="C48" s="3"/>
      <c r="D48" s="3"/>
      <c r="E48" s="3"/>
      <c r="F48" s="6"/>
      <c r="G48" s="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2.75" customHeight="1">
      <c r="A49" s="3"/>
      <c r="B49" s="6"/>
      <c r="C49" s="3"/>
      <c r="D49" s="3"/>
      <c r="E49" s="3"/>
      <c r="F49" s="6"/>
      <c r="G49" s="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2.75" customHeight="1">
      <c r="A50" s="3"/>
      <c r="B50" s="6"/>
      <c r="C50" s="3"/>
      <c r="D50" s="3"/>
      <c r="E50" s="3"/>
      <c r="F50" s="6"/>
      <c r="G50" s="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2.75" customHeight="1">
      <c r="A51" s="3"/>
      <c r="B51" s="6"/>
      <c r="C51" s="3"/>
      <c r="D51" s="3"/>
      <c r="E51" s="3"/>
      <c r="F51" s="6"/>
      <c r="G51" s="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2.75" customHeight="1">
      <c r="A52" s="3"/>
      <c r="B52" s="6"/>
      <c r="C52" s="3"/>
      <c r="D52" s="3"/>
      <c r="E52" s="3"/>
      <c r="F52" s="6"/>
      <c r="G52" s="9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2.75" customHeight="1">
      <c r="A53" s="3"/>
      <c r="B53" s="6"/>
      <c r="C53" s="3"/>
      <c r="D53" s="3"/>
      <c r="E53" s="3"/>
      <c r="F53" s="6"/>
      <c r="G53" s="9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2.75" customHeight="1">
      <c r="A54" s="3"/>
      <c r="B54" s="6"/>
      <c r="C54" s="3"/>
      <c r="D54" s="3"/>
      <c r="E54" s="3"/>
      <c r="F54" s="6"/>
      <c r="G54" s="9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2.75" customHeight="1">
      <c r="A55" s="3"/>
      <c r="B55" s="6"/>
      <c r="C55" s="3"/>
      <c r="D55" s="3"/>
      <c r="E55" s="3"/>
      <c r="F55" s="6"/>
      <c r="G55" s="9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2.75" customHeight="1">
      <c r="A56" s="3"/>
      <c r="B56" s="6"/>
      <c r="C56" s="3"/>
      <c r="D56" s="3"/>
      <c r="E56" s="3"/>
      <c r="F56" s="6"/>
      <c r="G56" s="9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2.75" customHeight="1">
      <c r="A57" s="3"/>
      <c r="B57" s="6"/>
      <c r="C57" s="3"/>
      <c r="D57" s="3"/>
      <c r="E57" s="3"/>
      <c r="F57" s="6"/>
      <c r="G57" s="9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2.75" customHeight="1">
      <c r="A58" s="3"/>
      <c r="B58" s="6"/>
      <c r="C58" s="3"/>
      <c r="D58" s="3"/>
      <c r="E58" s="3"/>
      <c r="F58" s="6"/>
      <c r="G58" s="9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2.75" customHeight="1">
      <c r="A59" s="3"/>
      <c r="B59" s="6"/>
      <c r="C59" s="3"/>
      <c r="D59" s="3"/>
      <c r="E59" s="3"/>
      <c r="F59" s="6"/>
      <c r="G59" s="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2.75" customHeight="1">
      <c r="A60" s="3"/>
      <c r="B60" s="6"/>
      <c r="C60" s="3"/>
      <c r="D60" s="3"/>
      <c r="E60" s="3"/>
      <c r="F60" s="6"/>
      <c r="G60" s="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2.75" customHeight="1">
      <c r="A61" s="3"/>
      <c r="B61" s="6"/>
      <c r="C61" s="3"/>
      <c r="D61" s="3"/>
      <c r="E61" s="3"/>
      <c r="F61" s="6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2.75" customHeight="1">
      <c r="A62" s="3"/>
      <c r="B62" s="6"/>
      <c r="C62" s="3"/>
      <c r="D62" s="3"/>
      <c r="E62" s="3"/>
      <c r="F62" s="6"/>
      <c r="G62" s="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2.75" customHeight="1">
      <c r="A63" s="3"/>
      <c r="B63" s="6"/>
      <c r="C63" s="3"/>
      <c r="D63" s="3"/>
      <c r="E63" s="3"/>
      <c r="F63" s="6"/>
      <c r="G63" s="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2.75" customHeight="1">
      <c r="A64" s="3"/>
      <c r="B64" s="6"/>
      <c r="C64" s="3"/>
      <c r="D64" s="3"/>
      <c r="E64" s="3"/>
      <c r="F64" s="6"/>
      <c r="G64" s="9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2.75" customHeight="1">
      <c r="A65" s="3"/>
      <c r="B65" s="6"/>
      <c r="C65" s="3"/>
      <c r="D65" s="3"/>
      <c r="E65" s="3"/>
      <c r="F65" s="6"/>
      <c r="G65" s="9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2.75" customHeight="1">
      <c r="A66" s="3"/>
      <c r="B66" s="6"/>
      <c r="C66" s="3"/>
      <c r="D66" s="3"/>
      <c r="E66" s="3"/>
      <c r="F66" s="6"/>
      <c r="G66" s="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2.75" customHeight="1">
      <c r="A67" s="3"/>
      <c r="B67" s="6"/>
      <c r="C67" s="3"/>
      <c r="D67" s="3"/>
      <c r="E67" s="3"/>
      <c r="F67" s="6"/>
      <c r="G67" s="9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2.75" customHeight="1">
      <c r="A68" s="3"/>
      <c r="B68" s="6"/>
      <c r="C68" s="3"/>
      <c r="D68" s="3"/>
      <c r="E68" s="3"/>
      <c r="F68" s="6"/>
      <c r="G68" s="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2.75" customHeight="1">
      <c r="A69" s="3"/>
      <c r="B69" s="6"/>
      <c r="C69" s="3"/>
      <c r="D69" s="3"/>
      <c r="E69" s="3"/>
      <c r="F69" s="6"/>
      <c r="G69" s="9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2.75" customHeight="1">
      <c r="A70" s="3"/>
      <c r="B70" s="6"/>
      <c r="C70" s="3"/>
      <c r="D70" s="3"/>
      <c r="E70" s="3"/>
      <c r="F70" s="6"/>
      <c r="G70" s="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2.75" customHeight="1">
      <c r="A71" s="3"/>
      <c r="B71" s="6"/>
      <c r="C71" s="3"/>
      <c r="D71" s="3"/>
      <c r="E71" s="3"/>
      <c r="F71" s="6"/>
      <c r="G71" s="9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2.75" customHeight="1">
      <c r="A72" s="3"/>
      <c r="B72" s="6"/>
      <c r="C72" s="3"/>
      <c r="D72" s="3"/>
      <c r="E72" s="3"/>
      <c r="F72" s="6"/>
      <c r="G72" s="9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2.75" customHeight="1">
      <c r="A73" s="3"/>
      <c r="B73" s="6"/>
      <c r="C73" s="3"/>
      <c r="D73" s="3"/>
      <c r="E73" s="3"/>
      <c r="F73" s="6"/>
      <c r="G73" s="9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2.75" customHeight="1">
      <c r="A74" s="3"/>
      <c r="B74" s="6"/>
      <c r="C74" s="3"/>
      <c r="D74" s="3"/>
      <c r="E74" s="3"/>
      <c r="F74" s="6"/>
      <c r="G74" s="9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2.75" customHeight="1">
      <c r="A75" s="3"/>
      <c r="B75" s="6"/>
      <c r="C75" s="3"/>
      <c r="D75" s="3"/>
      <c r="E75" s="3"/>
      <c r="F75" s="6"/>
      <c r="G75" s="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2.75" customHeight="1">
      <c r="A76" s="3"/>
      <c r="B76" s="6"/>
      <c r="C76" s="3"/>
      <c r="D76" s="3"/>
      <c r="E76" s="3"/>
      <c r="F76" s="6"/>
      <c r="G76" s="9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2.75" customHeight="1">
      <c r="A77" s="3"/>
      <c r="B77" s="6"/>
      <c r="C77" s="3"/>
      <c r="D77" s="3"/>
      <c r="E77" s="3"/>
      <c r="F77" s="6"/>
      <c r="G77" s="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2.75" customHeight="1">
      <c r="A78" s="3"/>
      <c r="B78" s="6"/>
      <c r="C78" s="3"/>
      <c r="D78" s="3"/>
      <c r="E78" s="3"/>
      <c r="F78" s="6"/>
      <c r="G78" s="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2.75" customHeight="1">
      <c r="A79" s="3"/>
      <c r="B79" s="6"/>
      <c r="C79" s="3"/>
      <c r="D79" s="3"/>
      <c r="E79" s="3"/>
      <c r="F79" s="6"/>
      <c r="G79" s="9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2.75" customHeight="1">
      <c r="A80" s="3"/>
      <c r="B80" s="6"/>
      <c r="C80" s="3"/>
      <c r="D80" s="3"/>
      <c r="E80" s="3"/>
      <c r="F80" s="6"/>
      <c r="G80" s="9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2.75" customHeight="1">
      <c r="A81" s="3"/>
      <c r="B81" s="6"/>
      <c r="C81" s="3"/>
      <c r="D81" s="3"/>
      <c r="E81" s="3"/>
      <c r="F81" s="6"/>
      <c r="G81" s="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2.75" customHeight="1">
      <c r="A82" s="3"/>
      <c r="B82" s="6"/>
      <c r="C82" s="3"/>
      <c r="D82" s="3"/>
      <c r="E82" s="3"/>
      <c r="F82" s="6"/>
      <c r="G82" s="9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2.75" customHeight="1">
      <c r="A83" s="3"/>
      <c r="B83" s="6"/>
      <c r="C83" s="3"/>
      <c r="D83" s="3"/>
      <c r="E83" s="3"/>
      <c r="F83" s="6"/>
      <c r="G83" s="9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2.75" customHeight="1">
      <c r="A84" s="3"/>
      <c r="B84" s="6"/>
      <c r="C84" s="3"/>
      <c r="D84" s="3"/>
      <c r="E84" s="3"/>
      <c r="F84" s="6"/>
      <c r="G84" s="9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2.75" customHeight="1">
      <c r="A85" s="3"/>
      <c r="B85" s="6"/>
      <c r="C85" s="3"/>
      <c r="D85" s="3"/>
      <c r="E85" s="3"/>
      <c r="F85" s="6"/>
      <c r="G85" s="9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2.75" customHeight="1">
      <c r="A86" s="3"/>
      <c r="B86" s="6"/>
      <c r="C86" s="3"/>
      <c r="D86" s="3"/>
      <c r="E86" s="3"/>
      <c r="F86" s="6"/>
      <c r="G86" s="9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2.75" customHeight="1">
      <c r="A87" s="3"/>
      <c r="B87" s="6"/>
      <c r="C87" s="3"/>
      <c r="D87" s="3"/>
      <c r="E87" s="3"/>
      <c r="F87" s="6"/>
      <c r="G87" s="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2.75" customHeight="1">
      <c r="A88" s="3"/>
      <c r="B88" s="6"/>
      <c r="C88" s="3"/>
      <c r="D88" s="3"/>
      <c r="E88" s="3"/>
      <c r="F88" s="6"/>
      <c r="G88" s="9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2.75" customHeight="1">
      <c r="A89" s="3"/>
      <c r="B89" s="6"/>
      <c r="C89" s="3"/>
      <c r="D89" s="3"/>
      <c r="E89" s="3"/>
      <c r="F89" s="6"/>
      <c r="G89" s="9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2.75" customHeight="1">
      <c r="A90" s="3"/>
      <c r="B90" s="6"/>
      <c r="C90" s="3"/>
      <c r="D90" s="3"/>
      <c r="E90" s="3"/>
      <c r="F90" s="6"/>
      <c r="G90" s="9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2.75" customHeight="1">
      <c r="A91" s="3"/>
      <c r="B91" s="6"/>
      <c r="C91" s="3"/>
      <c r="D91" s="3"/>
      <c r="E91" s="3"/>
      <c r="F91" s="6"/>
      <c r="G91" s="9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2.75" customHeight="1">
      <c r="A92" s="3"/>
      <c r="B92" s="6"/>
      <c r="C92" s="3"/>
      <c r="D92" s="3"/>
      <c r="E92" s="3"/>
      <c r="F92" s="6"/>
      <c r="G92" s="9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2.75" customHeight="1">
      <c r="A93" s="3"/>
      <c r="B93" s="6"/>
      <c r="C93" s="3"/>
      <c r="D93" s="3"/>
      <c r="E93" s="3"/>
      <c r="F93" s="6"/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2.75" customHeight="1">
      <c r="A94" s="3"/>
      <c r="B94" s="6"/>
      <c r="C94" s="3"/>
      <c r="D94" s="3"/>
      <c r="E94" s="3"/>
      <c r="F94" s="6"/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2.75" customHeight="1">
      <c r="A95" s="3"/>
      <c r="B95" s="6"/>
      <c r="C95" s="3"/>
      <c r="D95" s="3"/>
      <c r="E95" s="3"/>
      <c r="F95" s="6"/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2.75" customHeight="1">
      <c r="A96" s="3"/>
      <c r="B96" s="6"/>
      <c r="C96" s="3"/>
      <c r="D96" s="3"/>
      <c r="E96" s="3"/>
      <c r="F96" s="6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2.75" customHeight="1">
      <c r="A97" s="3"/>
      <c r="B97" s="6"/>
      <c r="C97" s="3"/>
      <c r="D97" s="3"/>
      <c r="E97" s="3"/>
      <c r="F97" s="6"/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2.75" customHeight="1">
      <c r="A98" s="3"/>
      <c r="B98" s="6"/>
      <c r="C98" s="3"/>
      <c r="D98" s="3"/>
      <c r="E98" s="3"/>
      <c r="F98" s="6"/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2.75" customHeight="1">
      <c r="A99" s="3"/>
      <c r="B99" s="6"/>
      <c r="C99" s="3"/>
      <c r="D99" s="3"/>
      <c r="E99" s="3"/>
      <c r="F99" s="6"/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2.75" customHeight="1">
      <c r="A100" s="3"/>
      <c r="B100" s="6"/>
      <c r="C100" s="3"/>
      <c r="D100" s="3"/>
      <c r="E100" s="3"/>
      <c r="F100" s="6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2.75" customHeight="1">
      <c r="A101" s="3"/>
      <c r="B101" s="6"/>
      <c r="C101" s="3"/>
      <c r="D101" s="3"/>
      <c r="E101" s="3"/>
      <c r="F101" s="6"/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2.75" customHeight="1">
      <c r="A102" s="3"/>
      <c r="B102" s="6"/>
      <c r="C102" s="3"/>
      <c r="D102" s="3"/>
      <c r="E102" s="3"/>
      <c r="F102" s="6"/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2.75" customHeight="1">
      <c r="A103" s="3"/>
      <c r="B103" s="6"/>
      <c r="C103" s="3"/>
      <c r="D103" s="3"/>
      <c r="E103" s="3"/>
      <c r="F103" s="6"/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2.75" customHeight="1">
      <c r="A104" s="3"/>
      <c r="B104" s="6"/>
      <c r="C104" s="3"/>
      <c r="D104" s="3"/>
      <c r="E104" s="3"/>
      <c r="F104" s="6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2.75" customHeight="1">
      <c r="A105" s="3"/>
      <c r="B105" s="6"/>
      <c r="C105" s="3"/>
      <c r="D105" s="3"/>
      <c r="E105" s="3"/>
      <c r="F105" s="6"/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2.75" customHeight="1">
      <c r="A106" s="3"/>
      <c r="B106" s="6"/>
      <c r="C106" s="3"/>
      <c r="D106" s="3"/>
      <c r="E106" s="3"/>
      <c r="F106" s="6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2.75" customHeight="1">
      <c r="A107" s="3"/>
      <c r="B107" s="6"/>
      <c r="C107" s="3"/>
      <c r="D107" s="3"/>
      <c r="E107" s="3"/>
      <c r="F107" s="6"/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2.75" customHeight="1">
      <c r="A108" s="3"/>
      <c r="B108" s="6"/>
      <c r="C108" s="3"/>
      <c r="D108" s="3"/>
      <c r="E108" s="3"/>
      <c r="F108" s="6"/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2.75" customHeight="1">
      <c r="A109" s="3"/>
      <c r="B109" s="6"/>
      <c r="C109" s="3"/>
      <c r="D109" s="3"/>
      <c r="E109" s="3"/>
      <c r="F109" s="6"/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2.75" customHeight="1">
      <c r="A110" s="3"/>
      <c r="B110" s="6"/>
      <c r="C110" s="3"/>
      <c r="D110" s="3"/>
      <c r="E110" s="3"/>
      <c r="F110" s="6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2.75" customHeight="1">
      <c r="A111" s="3"/>
      <c r="B111" s="6"/>
      <c r="C111" s="3"/>
      <c r="D111" s="3"/>
      <c r="E111" s="3"/>
      <c r="F111" s="6"/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2.75" customHeight="1">
      <c r="A112" s="3"/>
      <c r="B112" s="6"/>
      <c r="C112" s="3"/>
      <c r="D112" s="3"/>
      <c r="E112" s="3"/>
      <c r="F112" s="6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2.75" customHeight="1">
      <c r="A113" s="3"/>
      <c r="B113" s="6"/>
      <c r="C113" s="3"/>
      <c r="D113" s="3"/>
      <c r="E113" s="3"/>
      <c r="F113" s="6"/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2.75" customHeight="1">
      <c r="A114" s="3"/>
      <c r="B114" s="6"/>
      <c r="C114" s="3"/>
      <c r="D114" s="3"/>
      <c r="E114" s="3"/>
      <c r="F114" s="6"/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2.75" customHeight="1">
      <c r="A115" s="3"/>
      <c r="B115" s="6"/>
      <c r="C115" s="3"/>
      <c r="D115" s="3"/>
      <c r="E115" s="3"/>
      <c r="F115" s="6"/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2.75" customHeight="1">
      <c r="A116" s="3"/>
      <c r="B116" s="6"/>
      <c r="C116" s="3"/>
      <c r="D116" s="3"/>
      <c r="E116" s="3"/>
      <c r="F116" s="6"/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2.75" customHeight="1">
      <c r="A117" s="3"/>
      <c r="B117" s="6"/>
      <c r="C117" s="3"/>
      <c r="D117" s="3"/>
      <c r="E117" s="3"/>
      <c r="F117" s="6"/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2.75" customHeight="1">
      <c r="A118" s="3"/>
      <c r="B118" s="6"/>
      <c r="C118" s="3"/>
      <c r="D118" s="3"/>
      <c r="E118" s="3"/>
      <c r="F118" s="6"/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2.75" customHeight="1">
      <c r="A119" s="3"/>
      <c r="B119" s="6"/>
      <c r="C119" s="3"/>
      <c r="D119" s="3"/>
      <c r="E119" s="3"/>
      <c r="F119" s="6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2.75" customHeight="1">
      <c r="A120" s="3"/>
      <c r="B120" s="6"/>
      <c r="C120" s="3"/>
      <c r="D120" s="3"/>
      <c r="E120" s="3"/>
      <c r="F120" s="6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2.75" customHeight="1">
      <c r="A121" s="3"/>
      <c r="B121" s="6"/>
      <c r="C121" s="3"/>
      <c r="D121" s="3"/>
      <c r="E121" s="3"/>
      <c r="F121" s="6"/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2.75" customHeight="1">
      <c r="A122" s="3"/>
      <c r="B122" s="6"/>
      <c r="C122" s="3"/>
      <c r="D122" s="3"/>
      <c r="E122" s="3"/>
      <c r="F122" s="6"/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2.75" customHeight="1">
      <c r="A123" s="3"/>
      <c r="B123" s="6"/>
      <c r="C123" s="3"/>
      <c r="D123" s="3"/>
      <c r="E123" s="3"/>
      <c r="F123" s="6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2.75" customHeight="1">
      <c r="A124" s="3"/>
      <c r="B124" s="6"/>
      <c r="C124" s="3"/>
      <c r="D124" s="3"/>
      <c r="E124" s="3"/>
      <c r="F124" s="6"/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2.75" customHeight="1">
      <c r="A125" s="3"/>
      <c r="B125" s="6"/>
      <c r="C125" s="3"/>
      <c r="D125" s="3"/>
      <c r="E125" s="3"/>
      <c r="F125" s="6"/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2.75" customHeight="1">
      <c r="A126" s="3"/>
      <c r="B126" s="6"/>
      <c r="C126" s="3"/>
      <c r="D126" s="3"/>
      <c r="E126" s="3"/>
      <c r="F126" s="6"/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2.75" customHeight="1">
      <c r="A127" s="3"/>
      <c r="B127" s="6"/>
      <c r="C127" s="3"/>
      <c r="D127" s="3"/>
      <c r="E127" s="3"/>
      <c r="F127" s="6"/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2.75" customHeight="1">
      <c r="A128" s="3"/>
      <c r="B128" s="6"/>
      <c r="C128" s="3"/>
      <c r="D128" s="3"/>
      <c r="E128" s="3"/>
      <c r="F128" s="6"/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2.75" customHeight="1">
      <c r="A129" s="3"/>
      <c r="B129" s="6"/>
      <c r="C129" s="3"/>
      <c r="D129" s="3"/>
      <c r="E129" s="3"/>
      <c r="F129" s="6"/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2.75" customHeight="1">
      <c r="A130" s="3"/>
      <c r="B130" s="6"/>
      <c r="C130" s="3"/>
      <c r="D130" s="3"/>
      <c r="E130" s="3"/>
      <c r="F130" s="6"/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2.75" customHeight="1">
      <c r="A131" s="3"/>
      <c r="B131" s="6"/>
      <c r="C131" s="3"/>
      <c r="D131" s="3"/>
      <c r="E131" s="3"/>
      <c r="F131" s="6"/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2.75" customHeight="1">
      <c r="A132" s="3"/>
      <c r="B132" s="6"/>
      <c r="C132" s="3"/>
      <c r="D132" s="3"/>
      <c r="E132" s="3"/>
      <c r="F132" s="6"/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2.75" customHeight="1">
      <c r="A133" s="3"/>
      <c r="B133" s="6"/>
      <c r="C133" s="3"/>
      <c r="D133" s="3"/>
      <c r="E133" s="3"/>
      <c r="F133" s="6"/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2.75" customHeight="1">
      <c r="A134" s="3"/>
      <c r="B134" s="6"/>
      <c r="C134" s="3"/>
      <c r="D134" s="3"/>
      <c r="E134" s="3"/>
      <c r="F134" s="6"/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2.75" customHeight="1">
      <c r="A135" s="3"/>
      <c r="B135" s="6"/>
      <c r="C135" s="3"/>
      <c r="D135" s="3"/>
      <c r="E135" s="3"/>
      <c r="F135" s="6"/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2.75" customHeight="1">
      <c r="A136" s="3"/>
      <c r="B136" s="6"/>
      <c r="C136" s="3"/>
      <c r="D136" s="3"/>
      <c r="E136" s="3"/>
      <c r="F136" s="6"/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2.75" customHeight="1">
      <c r="A137" s="3"/>
      <c r="B137" s="6"/>
      <c r="C137" s="3"/>
      <c r="D137" s="3"/>
      <c r="E137" s="3"/>
      <c r="F137" s="6"/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2.75" customHeight="1">
      <c r="A138" s="3"/>
      <c r="B138" s="6"/>
      <c r="C138" s="3"/>
      <c r="D138" s="3"/>
      <c r="E138" s="3"/>
      <c r="F138" s="6"/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2.75" customHeight="1">
      <c r="A139" s="3"/>
      <c r="B139" s="6"/>
      <c r="C139" s="3"/>
      <c r="D139" s="3"/>
      <c r="E139" s="3"/>
      <c r="F139" s="6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2.75" customHeight="1">
      <c r="A140" s="3"/>
      <c r="B140" s="6"/>
      <c r="C140" s="3"/>
      <c r="D140" s="3"/>
      <c r="E140" s="3"/>
      <c r="F140" s="6"/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2.75" customHeight="1">
      <c r="A141" s="3"/>
      <c r="B141" s="6"/>
      <c r="C141" s="3"/>
      <c r="D141" s="3"/>
      <c r="E141" s="3"/>
      <c r="F141" s="6"/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2.75" customHeight="1">
      <c r="A142" s="3"/>
      <c r="B142" s="6"/>
      <c r="C142" s="3"/>
      <c r="D142" s="3"/>
      <c r="E142" s="3"/>
      <c r="F142" s="6"/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2.75" customHeight="1">
      <c r="A143" s="3"/>
      <c r="B143" s="6"/>
      <c r="C143" s="3"/>
      <c r="D143" s="3"/>
      <c r="E143" s="3"/>
      <c r="F143" s="6"/>
      <c r="G143" s="9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2.75" customHeight="1">
      <c r="A144" s="3"/>
      <c r="B144" s="6"/>
      <c r="C144" s="3"/>
      <c r="D144" s="3"/>
      <c r="E144" s="3"/>
      <c r="F144" s="6"/>
      <c r="G144" s="9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2.75" customHeight="1">
      <c r="A145" s="3"/>
      <c r="B145" s="6"/>
      <c r="C145" s="3"/>
      <c r="D145" s="3"/>
      <c r="E145" s="3"/>
      <c r="F145" s="6"/>
      <c r="G145" s="9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2.75" customHeight="1">
      <c r="A146" s="3"/>
      <c r="B146" s="6"/>
      <c r="C146" s="3"/>
      <c r="D146" s="3"/>
      <c r="E146" s="3"/>
      <c r="F146" s="6"/>
      <c r="G146" s="9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2.75" customHeight="1">
      <c r="A147" s="3"/>
      <c r="B147" s="6"/>
      <c r="C147" s="3"/>
      <c r="D147" s="3"/>
      <c r="E147" s="3"/>
      <c r="F147" s="6"/>
      <c r="G147" s="9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2.75" customHeight="1">
      <c r="A148" s="3"/>
      <c r="B148" s="6"/>
      <c r="C148" s="3"/>
      <c r="D148" s="3"/>
      <c r="E148" s="3"/>
      <c r="F148" s="6"/>
      <c r="G148" s="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2.75" customHeight="1">
      <c r="A149" s="3"/>
      <c r="B149" s="6"/>
      <c r="C149" s="3"/>
      <c r="D149" s="3"/>
      <c r="E149" s="3"/>
      <c r="F149" s="6"/>
      <c r="G149" s="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2.75" customHeight="1">
      <c r="A150" s="3"/>
      <c r="B150" s="6"/>
      <c r="C150" s="3"/>
      <c r="D150" s="3"/>
      <c r="E150" s="3"/>
      <c r="F150" s="6"/>
      <c r="G150" s="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2.75" customHeight="1">
      <c r="A151" s="3"/>
      <c r="B151" s="6"/>
      <c r="C151" s="3"/>
      <c r="D151" s="3"/>
      <c r="E151" s="3"/>
      <c r="F151" s="6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2.75" customHeight="1">
      <c r="A152" s="3"/>
      <c r="B152" s="6"/>
      <c r="C152" s="3"/>
      <c r="D152" s="3"/>
      <c r="E152" s="3"/>
      <c r="F152" s="6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2.75" customHeight="1">
      <c r="A153" s="3"/>
      <c r="B153" s="6"/>
      <c r="C153" s="3"/>
      <c r="D153" s="3"/>
      <c r="E153" s="3"/>
      <c r="F153" s="6"/>
      <c r="G153" s="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2.75" customHeight="1">
      <c r="A154" s="3"/>
      <c r="B154" s="6"/>
      <c r="C154" s="3"/>
      <c r="D154" s="3"/>
      <c r="E154" s="3"/>
      <c r="F154" s="6"/>
      <c r="G154" s="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2.75" customHeight="1">
      <c r="A155" s="3"/>
      <c r="B155" s="6"/>
      <c r="C155" s="3"/>
      <c r="D155" s="3"/>
      <c r="E155" s="3"/>
      <c r="F155" s="6"/>
      <c r="G155" s="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2.75" customHeight="1">
      <c r="A156" s="3"/>
      <c r="B156" s="6"/>
      <c r="C156" s="3"/>
      <c r="D156" s="3"/>
      <c r="E156" s="3"/>
      <c r="F156" s="6"/>
      <c r="G156" s="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2.75" customHeight="1">
      <c r="A157" s="3"/>
      <c r="B157" s="6"/>
      <c r="C157" s="3"/>
      <c r="D157" s="3"/>
      <c r="E157" s="3"/>
      <c r="F157" s="6"/>
      <c r="G157" s="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2.75" customHeight="1">
      <c r="A158" s="3"/>
      <c r="B158" s="6"/>
      <c r="C158" s="3"/>
      <c r="D158" s="3"/>
      <c r="E158" s="3"/>
      <c r="F158" s="6"/>
      <c r="G158" s="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2.75" customHeight="1">
      <c r="A159" s="3"/>
      <c r="B159" s="6"/>
      <c r="C159" s="3"/>
      <c r="D159" s="3"/>
      <c r="E159" s="3"/>
      <c r="F159" s="6"/>
      <c r="G159" s="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2.75" customHeight="1">
      <c r="A160" s="3"/>
      <c r="B160" s="6"/>
      <c r="C160" s="3"/>
      <c r="D160" s="3"/>
      <c r="E160" s="3"/>
      <c r="F160" s="6"/>
      <c r="G160" s="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2.75" customHeight="1">
      <c r="A161" s="3"/>
      <c r="B161" s="6"/>
      <c r="C161" s="3"/>
      <c r="D161" s="3"/>
      <c r="E161" s="3"/>
      <c r="F161" s="6"/>
      <c r="G161" s="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2.75" customHeight="1">
      <c r="A162" s="3"/>
      <c r="B162" s="6"/>
      <c r="C162" s="3"/>
      <c r="D162" s="3"/>
      <c r="E162" s="3"/>
      <c r="F162" s="6"/>
      <c r="G162" s="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2.75" customHeight="1">
      <c r="A163" s="3"/>
      <c r="B163" s="6"/>
      <c r="C163" s="3"/>
      <c r="D163" s="3"/>
      <c r="E163" s="3"/>
      <c r="F163" s="6"/>
      <c r="G163" s="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2.75" customHeight="1">
      <c r="A164" s="3"/>
      <c r="B164" s="6"/>
      <c r="C164" s="3"/>
      <c r="D164" s="3"/>
      <c r="E164" s="3"/>
      <c r="F164" s="6"/>
      <c r="G164" s="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2.75" customHeight="1">
      <c r="A165" s="3"/>
      <c r="B165" s="6"/>
      <c r="C165" s="3"/>
      <c r="D165" s="3"/>
      <c r="E165" s="3"/>
      <c r="F165" s="6"/>
      <c r="G165" s="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2.75" customHeight="1">
      <c r="A166" s="3"/>
      <c r="B166" s="6"/>
      <c r="C166" s="3"/>
      <c r="D166" s="3"/>
      <c r="E166" s="3"/>
      <c r="F166" s="6"/>
      <c r="G166" s="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2.75" customHeight="1">
      <c r="A167" s="3"/>
      <c r="B167" s="6"/>
      <c r="C167" s="3"/>
      <c r="D167" s="3"/>
      <c r="E167" s="3"/>
      <c r="F167" s="6"/>
      <c r="G167" s="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2.75" customHeight="1">
      <c r="A168" s="3"/>
      <c r="B168" s="6"/>
      <c r="C168" s="3"/>
      <c r="D168" s="3"/>
      <c r="E168" s="3"/>
      <c r="F168" s="6"/>
      <c r="G168" s="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2.75" customHeight="1">
      <c r="A169" s="3"/>
      <c r="B169" s="6"/>
      <c r="C169" s="3"/>
      <c r="D169" s="3"/>
      <c r="E169" s="3"/>
      <c r="F169" s="6"/>
      <c r="G169" s="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2.75" customHeight="1">
      <c r="A170" s="3"/>
      <c r="B170" s="6"/>
      <c r="C170" s="3"/>
      <c r="D170" s="3"/>
      <c r="E170" s="3"/>
      <c r="F170" s="6"/>
      <c r="G170" s="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2.75" customHeight="1">
      <c r="A171" s="3"/>
      <c r="B171" s="6"/>
      <c r="C171" s="3"/>
      <c r="D171" s="3"/>
      <c r="E171" s="3"/>
      <c r="F171" s="6"/>
      <c r="G171" s="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2.75" customHeight="1">
      <c r="A172" s="3"/>
      <c r="B172" s="6"/>
      <c r="C172" s="3"/>
      <c r="D172" s="3"/>
      <c r="E172" s="3"/>
      <c r="F172" s="6"/>
      <c r="G172" s="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2.75" customHeight="1">
      <c r="A173" s="3"/>
      <c r="B173" s="6"/>
      <c r="C173" s="3"/>
      <c r="D173" s="3"/>
      <c r="E173" s="3"/>
      <c r="F173" s="6"/>
      <c r="G173" s="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2.75" customHeight="1">
      <c r="A174" s="3"/>
      <c r="B174" s="6"/>
      <c r="C174" s="3"/>
      <c r="D174" s="3"/>
      <c r="E174" s="3"/>
      <c r="F174" s="6"/>
      <c r="G174" s="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2.75" customHeight="1">
      <c r="A175" s="3"/>
      <c r="B175" s="6"/>
      <c r="C175" s="3"/>
      <c r="D175" s="3"/>
      <c r="E175" s="3"/>
      <c r="F175" s="6"/>
      <c r="G175" s="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2.75" customHeight="1">
      <c r="A176" s="3"/>
      <c r="B176" s="6"/>
      <c r="C176" s="3"/>
      <c r="D176" s="3"/>
      <c r="E176" s="3"/>
      <c r="F176" s="6"/>
      <c r="G176" s="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2.75" customHeight="1">
      <c r="A177" s="3"/>
      <c r="B177" s="6"/>
      <c r="C177" s="3"/>
      <c r="D177" s="3"/>
      <c r="E177" s="3"/>
      <c r="F177" s="6"/>
      <c r="G177" s="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2.75" customHeight="1">
      <c r="A178" s="3"/>
      <c r="B178" s="6"/>
      <c r="C178" s="3"/>
      <c r="D178" s="3"/>
      <c r="E178" s="3"/>
      <c r="F178" s="6"/>
      <c r="G178" s="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2.75" customHeight="1">
      <c r="A179" s="3"/>
      <c r="B179" s="6"/>
      <c r="C179" s="3"/>
      <c r="D179" s="3"/>
      <c r="E179" s="3"/>
      <c r="F179" s="6"/>
      <c r="G179" s="9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2.75" customHeight="1">
      <c r="A180" s="3"/>
      <c r="B180" s="6"/>
      <c r="C180" s="3"/>
      <c r="D180" s="3"/>
      <c r="E180" s="3"/>
      <c r="F180" s="6"/>
      <c r="G180" s="9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2.75" customHeight="1">
      <c r="A181" s="3"/>
      <c r="B181" s="6"/>
      <c r="C181" s="3"/>
      <c r="D181" s="3"/>
      <c r="E181" s="3"/>
      <c r="F181" s="6"/>
      <c r="G181" s="9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2.75" customHeight="1">
      <c r="A182" s="3"/>
      <c r="B182" s="6"/>
      <c r="C182" s="3"/>
      <c r="D182" s="3"/>
      <c r="E182" s="3"/>
      <c r="F182" s="6"/>
      <c r="G182" s="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2.75" customHeight="1">
      <c r="A183" s="3"/>
      <c r="B183" s="6"/>
      <c r="C183" s="3"/>
      <c r="D183" s="3"/>
      <c r="E183" s="3"/>
      <c r="F183" s="6"/>
      <c r="G183" s="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2.75" customHeight="1">
      <c r="A184" s="3"/>
      <c r="B184" s="6"/>
      <c r="C184" s="3"/>
      <c r="D184" s="3"/>
      <c r="E184" s="3"/>
      <c r="F184" s="6"/>
      <c r="G184" s="9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2.75" customHeight="1">
      <c r="A185" s="3"/>
      <c r="B185" s="6"/>
      <c r="C185" s="3"/>
      <c r="D185" s="3"/>
      <c r="E185" s="3"/>
      <c r="F185" s="6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2.75" customHeight="1">
      <c r="A186" s="3"/>
      <c r="B186" s="6"/>
      <c r="C186" s="3"/>
      <c r="D186" s="3"/>
      <c r="E186" s="3"/>
      <c r="F186" s="6"/>
      <c r="G186" s="9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2.75" customHeight="1">
      <c r="A187" s="3"/>
      <c r="B187" s="6"/>
      <c r="C187" s="3"/>
      <c r="D187" s="3"/>
      <c r="E187" s="3"/>
      <c r="F187" s="6"/>
      <c r="G187" s="9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2.75" customHeight="1">
      <c r="A188" s="3"/>
      <c r="B188" s="6"/>
      <c r="C188" s="3"/>
      <c r="D188" s="3"/>
      <c r="E188" s="3"/>
      <c r="F188" s="6"/>
      <c r="G188" s="9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2.75" customHeight="1">
      <c r="A189" s="3"/>
      <c r="B189" s="6"/>
      <c r="C189" s="3"/>
      <c r="D189" s="3"/>
      <c r="E189" s="3"/>
      <c r="F189" s="6"/>
      <c r="G189" s="9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2.75" customHeight="1">
      <c r="A190" s="3"/>
      <c r="B190" s="6"/>
      <c r="C190" s="3"/>
      <c r="D190" s="3"/>
      <c r="E190" s="3"/>
      <c r="F190" s="6"/>
      <c r="G190" s="9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2.75" customHeight="1">
      <c r="A191" s="3"/>
      <c r="B191" s="6"/>
      <c r="C191" s="3"/>
      <c r="D191" s="3"/>
      <c r="E191" s="3"/>
      <c r="F191" s="6"/>
      <c r="G191" s="9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2.75" customHeight="1">
      <c r="A192" s="3"/>
      <c r="B192" s="6"/>
      <c r="C192" s="3"/>
      <c r="D192" s="3"/>
      <c r="E192" s="3"/>
      <c r="F192" s="6"/>
      <c r="G192" s="9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2.75" customHeight="1">
      <c r="A193" s="3"/>
      <c r="B193" s="6"/>
      <c r="C193" s="3"/>
      <c r="D193" s="3"/>
      <c r="E193" s="3"/>
      <c r="F193" s="6"/>
      <c r="G193" s="9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2.75" customHeight="1">
      <c r="A194" s="3"/>
      <c r="B194" s="6"/>
      <c r="C194" s="3"/>
      <c r="D194" s="3"/>
      <c r="E194" s="3"/>
      <c r="F194" s="6"/>
      <c r="G194" s="9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2.75" customHeight="1">
      <c r="A195" s="3"/>
      <c r="B195" s="6"/>
      <c r="C195" s="3"/>
      <c r="D195" s="3"/>
      <c r="E195" s="3"/>
      <c r="F195" s="6"/>
      <c r="G195" s="9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2.75" customHeight="1">
      <c r="A196" s="3"/>
      <c r="B196" s="6"/>
      <c r="C196" s="3"/>
      <c r="D196" s="3"/>
      <c r="E196" s="3"/>
      <c r="F196" s="6"/>
      <c r="G196" s="9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2.75" customHeight="1">
      <c r="A197" s="3"/>
      <c r="B197" s="6"/>
      <c r="C197" s="3"/>
      <c r="D197" s="3"/>
      <c r="E197" s="3"/>
      <c r="F197" s="6"/>
      <c r="G197" s="9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2.75" customHeight="1">
      <c r="A198" s="3"/>
      <c r="B198" s="6"/>
      <c r="C198" s="3"/>
      <c r="D198" s="3"/>
      <c r="E198" s="3"/>
      <c r="F198" s="6"/>
      <c r="G198" s="9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2.75" customHeight="1">
      <c r="A199" s="3"/>
      <c r="B199" s="6"/>
      <c r="C199" s="3"/>
      <c r="D199" s="3"/>
      <c r="E199" s="3"/>
      <c r="F199" s="6"/>
      <c r="G199" s="9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2.75" customHeight="1">
      <c r="A200" s="3"/>
      <c r="B200" s="6"/>
      <c r="C200" s="3"/>
      <c r="D200" s="3"/>
      <c r="E200" s="3"/>
      <c r="F200" s="6"/>
      <c r="G200" s="9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2.75" customHeight="1">
      <c r="A201" s="3"/>
      <c r="B201" s="6"/>
      <c r="C201" s="3"/>
      <c r="D201" s="3"/>
      <c r="E201" s="3"/>
      <c r="F201" s="6"/>
      <c r="G201" s="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2.75" customHeight="1">
      <c r="A202" s="3"/>
      <c r="B202" s="6"/>
      <c r="C202" s="3"/>
      <c r="D202" s="3"/>
      <c r="E202" s="3"/>
      <c r="F202" s="6"/>
      <c r="G202" s="9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2.75" customHeight="1">
      <c r="A203" s="3"/>
      <c r="B203" s="6"/>
      <c r="C203" s="3"/>
      <c r="D203" s="3"/>
      <c r="E203" s="3"/>
      <c r="F203" s="6"/>
      <c r="G203" s="9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2.75" customHeight="1">
      <c r="A204" s="3"/>
      <c r="B204" s="6"/>
      <c r="C204" s="3"/>
      <c r="D204" s="3"/>
      <c r="E204" s="3"/>
      <c r="F204" s="6"/>
      <c r="G204" s="9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2.75" customHeight="1">
      <c r="A205" s="3"/>
      <c r="B205" s="6"/>
      <c r="C205" s="3"/>
      <c r="D205" s="3"/>
      <c r="E205" s="3"/>
      <c r="F205" s="6"/>
      <c r="G205" s="9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2.75" customHeight="1">
      <c r="A206" s="3"/>
      <c r="B206" s="6"/>
      <c r="C206" s="3"/>
      <c r="D206" s="3"/>
      <c r="E206" s="3"/>
      <c r="F206" s="6"/>
      <c r="G206" s="9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2.75" customHeight="1">
      <c r="A207" s="3"/>
      <c r="B207" s="6"/>
      <c r="C207" s="3"/>
      <c r="D207" s="3"/>
      <c r="E207" s="3"/>
      <c r="F207" s="6"/>
      <c r="G207" s="9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2.75" customHeight="1">
      <c r="A208" s="3"/>
      <c r="B208" s="6"/>
      <c r="C208" s="3"/>
      <c r="D208" s="3"/>
      <c r="E208" s="3"/>
      <c r="F208" s="6"/>
      <c r="G208" s="9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2.75" customHeight="1">
      <c r="A209" s="3"/>
      <c r="B209" s="6"/>
      <c r="C209" s="3"/>
      <c r="D209" s="3"/>
      <c r="E209" s="3"/>
      <c r="F209" s="6"/>
      <c r="G209" s="9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2.75" customHeight="1">
      <c r="A210" s="3"/>
      <c r="B210" s="6"/>
      <c r="C210" s="3"/>
      <c r="D210" s="3"/>
      <c r="E210" s="3"/>
      <c r="F210" s="6"/>
      <c r="G210" s="9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2.75" customHeight="1">
      <c r="A211" s="3"/>
      <c r="B211" s="6"/>
      <c r="C211" s="3"/>
      <c r="D211" s="3"/>
      <c r="E211" s="3"/>
      <c r="F211" s="6"/>
      <c r="G211" s="9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2.75" customHeight="1">
      <c r="A212" s="3"/>
      <c r="B212" s="6"/>
      <c r="C212" s="3"/>
      <c r="D212" s="3"/>
      <c r="E212" s="3"/>
      <c r="F212" s="6"/>
      <c r="G212" s="9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2.75" customHeight="1">
      <c r="A213" s="3"/>
      <c r="B213" s="6"/>
      <c r="C213" s="3"/>
      <c r="D213" s="3"/>
      <c r="E213" s="3"/>
      <c r="F213" s="6"/>
      <c r="G213" s="9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2.75" customHeight="1">
      <c r="A214" s="3"/>
      <c r="B214" s="6"/>
      <c r="C214" s="3"/>
      <c r="D214" s="3"/>
      <c r="E214" s="3"/>
      <c r="F214" s="6"/>
      <c r="G214" s="9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2.75" customHeight="1">
      <c r="A215" s="3"/>
      <c r="B215" s="6"/>
      <c r="C215" s="3"/>
      <c r="D215" s="3"/>
      <c r="E215" s="3"/>
      <c r="F215" s="6"/>
      <c r="G215" s="9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2.75" customHeight="1">
      <c r="A216" s="3"/>
      <c r="B216" s="6"/>
      <c r="C216" s="3"/>
      <c r="D216" s="3"/>
      <c r="E216" s="3"/>
      <c r="F216" s="6"/>
      <c r="G216" s="9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2.75" customHeight="1">
      <c r="A217" s="3"/>
      <c r="B217" s="6"/>
      <c r="C217" s="3"/>
      <c r="D217" s="3"/>
      <c r="E217" s="3"/>
      <c r="F217" s="6"/>
      <c r="G217" s="9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2.75" customHeight="1">
      <c r="A218" s="3"/>
      <c r="B218" s="6"/>
      <c r="C218" s="3"/>
      <c r="D218" s="3"/>
      <c r="E218" s="3"/>
      <c r="F218" s="6"/>
      <c r="G218" s="9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2.75" customHeight="1">
      <c r="A219" s="3"/>
      <c r="B219" s="6"/>
      <c r="C219" s="3"/>
      <c r="D219" s="3"/>
      <c r="E219" s="3"/>
      <c r="F219" s="6"/>
      <c r="G219" s="9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2.75" customHeight="1">
      <c r="A220" s="3"/>
      <c r="B220" s="6"/>
      <c r="C220" s="3"/>
      <c r="D220" s="3"/>
      <c r="E220" s="3"/>
      <c r="F220" s="6"/>
      <c r="G220" s="9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2.75" customHeight="1">
      <c r="A221" s="3"/>
      <c r="B221" s="6"/>
      <c r="C221" s="3"/>
      <c r="D221" s="3"/>
      <c r="E221" s="3"/>
      <c r="F221" s="6"/>
      <c r="G221" s="9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2.75" customHeight="1">
      <c r="A222" s="3"/>
      <c r="B222" s="6"/>
      <c r="C222" s="3"/>
      <c r="D222" s="3"/>
      <c r="E222" s="3"/>
      <c r="F222" s="6"/>
      <c r="G222" s="9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2.75" customHeight="1">
      <c r="A223" s="3"/>
      <c r="B223" s="6"/>
      <c r="C223" s="3"/>
      <c r="D223" s="3"/>
      <c r="E223" s="3"/>
      <c r="F223" s="6"/>
      <c r="G223" s="9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2.75" customHeight="1">
      <c r="A224" s="3"/>
      <c r="B224" s="6"/>
      <c r="C224" s="3"/>
      <c r="D224" s="3"/>
      <c r="E224" s="3"/>
      <c r="F224" s="6"/>
      <c r="G224" s="9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2.75" customHeight="1">
      <c r="A225" s="3"/>
      <c r="B225" s="6"/>
      <c r="C225" s="3"/>
      <c r="D225" s="3"/>
      <c r="E225" s="3"/>
      <c r="F225" s="6"/>
      <c r="G225" s="9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2.75" customHeight="1">
      <c r="A226" s="3"/>
      <c r="B226" s="6"/>
      <c r="C226" s="3"/>
      <c r="D226" s="3"/>
      <c r="E226" s="3"/>
      <c r="F226" s="6"/>
      <c r="G226" s="9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2.75" customHeight="1">
      <c r="A227" s="3"/>
      <c r="B227" s="6"/>
      <c r="C227" s="3"/>
      <c r="D227" s="3"/>
      <c r="E227" s="3"/>
      <c r="F227" s="6"/>
      <c r="G227" s="9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2.75" customHeight="1">
      <c r="A228" s="3"/>
      <c r="B228" s="6"/>
      <c r="C228" s="3"/>
      <c r="D228" s="3"/>
      <c r="E228" s="3"/>
      <c r="F228" s="6"/>
      <c r="G228" s="9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2.75" customHeight="1">
      <c r="A229" s="3"/>
      <c r="B229" s="6"/>
      <c r="C229" s="3"/>
      <c r="D229" s="3"/>
      <c r="E229" s="3"/>
      <c r="F229" s="6"/>
      <c r="G229" s="9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2.75" customHeight="1">
      <c r="A230" s="3"/>
      <c r="B230" s="6"/>
      <c r="C230" s="3"/>
      <c r="D230" s="3"/>
      <c r="E230" s="3"/>
      <c r="F230" s="6"/>
      <c r="G230" s="9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2.75" customHeight="1">
      <c r="A231" s="3"/>
      <c r="B231" s="6"/>
      <c r="C231" s="3"/>
      <c r="D231" s="3"/>
      <c r="E231" s="3"/>
      <c r="F231" s="6"/>
      <c r="G231" s="9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2.75" customHeight="1">
      <c r="A232" s="3"/>
      <c r="B232" s="6"/>
      <c r="C232" s="3"/>
      <c r="D232" s="3"/>
      <c r="E232" s="3"/>
      <c r="F232" s="6"/>
      <c r="G232" s="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2.75" customHeight="1">
      <c r="A233" s="3"/>
      <c r="B233" s="6"/>
      <c r="C233" s="3"/>
      <c r="D233" s="3"/>
      <c r="E233" s="3"/>
      <c r="F233" s="6"/>
      <c r="G233" s="9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2.75" customHeight="1">
      <c r="A234" s="3"/>
      <c r="B234" s="6"/>
      <c r="C234" s="3"/>
      <c r="D234" s="3"/>
      <c r="E234" s="3"/>
      <c r="F234" s="6"/>
      <c r="G234" s="9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2.75" customHeight="1">
      <c r="A235" s="3"/>
      <c r="B235" s="6"/>
      <c r="C235" s="3"/>
      <c r="D235" s="3"/>
      <c r="E235" s="3"/>
      <c r="F235" s="6"/>
      <c r="G235" s="9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2.75" customHeight="1">
      <c r="A236" s="3"/>
      <c r="B236" s="6"/>
      <c r="C236" s="3"/>
      <c r="D236" s="3"/>
      <c r="E236" s="3"/>
      <c r="F236" s="6"/>
      <c r="G236" s="9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2.75" customHeight="1">
      <c r="A237" s="3"/>
      <c r="B237" s="6"/>
      <c r="C237" s="3"/>
      <c r="D237" s="3"/>
      <c r="E237" s="3"/>
      <c r="F237" s="6"/>
      <c r="G237" s="9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2.75" customHeight="1">
      <c r="A238" s="3"/>
      <c r="B238" s="6"/>
      <c r="C238" s="3"/>
      <c r="D238" s="3"/>
      <c r="E238" s="3"/>
      <c r="F238" s="6"/>
      <c r="G238" s="9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2.75" customHeight="1">
      <c r="A239" s="3"/>
      <c r="B239" s="6"/>
      <c r="C239" s="3"/>
      <c r="D239" s="3"/>
      <c r="E239" s="3"/>
      <c r="F239" s="6"/>
      <c r="G239" s="9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2.75" customHeight="1">
      <c r="A240" s="3"/>
      <c r="B240" s="6"/>
      <c r="C240" s="3"/>
      <c r="D240" s="3"/>
      <c r="E240" s="3"/>
      <c r="F240" s="6"/>
      <c r="G240" s="9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2.75" customHeight="1">
      <c r="A241" s="3"/>
      <c r="B241" s="6"/>
      <c r="C241" s="3"/>
      <c r="D241" s="3"/>
      <c r="E241" s="3"/>
      <c r="F241" s="6"/>
      <c r="G241" s="9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2.75" customHeight="1">
      <c r="A242" s="3"/>
      <c r="B242" s="6"/>
      <c r="C242" s="3"/>
      <c r="D242" s="3"/>
      <c r="E242" s="3"/>
      <c r="F242" s="6"/>
      <c r="G242" s="9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2.75" customHeight="1">
      <c r="A243" s="3"/>
      <c r="B243" s="6"/>
      <c r="C243" s="3"/>
      <c r="D243" s="3"/>
      <c r="E243" s="3"/>
      <c r="F243" s="6"/>
      <c r="G243" s="9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2.75" customHeight="1">
      <c r="A244" s="3"/>
      <c r="B244" s="6"/>
      <c r="C244" s="3"/>
      <c r="D244" s="3"/>
      <c r="E244" s="3"/>
      <c r="F244" s="6"/>
      <c r="G244" s="9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2.75" customHeight="1">
      <c r="A245" s="3"/>
      <c r="B245" s="6"/>
      <c r="C245" s="3"/>
      <c r="D245" s="3"/>
      <c r="E245" s="3"/>
      <c r="F245" s="6"/>
      <c r="G245" s="9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2.75" customHeight="1">
      <c r="A246" s="3"/>
      <c r="B246" s="6"/>
      <c r="C246" s="3"/>
      <c r="D246" s="3"/>
      <c r="E246" s="3"/>
      <c r="F246" s="6"/>
      <c r="G246" s="9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2.75" customHeight="1">
      <c r="A247" s="3"/>
      <c r="B247" s="6"/>
      <c r="C247" s="3"/>
      <c r="D247" s="3"/>
      <c r="E247" s="3"/>
      <c r="F247" s="6"/>
      <c r="G247" s="9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2.75" customHeight="1">
      <c r="A248" s="3"/>
      <c r="B248" s="6"/>
      <c r="C248" s="3"/>
      <c r="D248" s="3"/>
      <c r="E248" s="3"/>
      <c r="F248" s="6"/>
      <c r="G248" s="9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2.75" customHeight="1">
      <c r="A249" s="3"/>
      <c r="B249" s="6"/>
      <c r="C249" s="3"/>
      <c r="D249" s="3"/>
      <c r="E249" s="3"/>
      <c r="F249" s="6"/>
      <c r="G249" s="9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2.75" customHeight="1">
      <c r="A250" s="3"/>
      <c r="B250" s="6"/>
      <c r="C250" s="3"/>
      <c r="D250" s="3"/>
      <c r="E250" s="3"/>
      <c r="F250" s="6"/>
      <c r="G250" s="9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2.75" customHeight="1">
      <c r="A251" s="3"/>
      <c r="B251" s="6"/>
      <c r="C251" s="3"/>
      <c r="D251" s="3"/>
      <c r="E251" s="3"/>
      <c r="F251" s="6"/>
      <c r="G251" s="9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2.75" customHeight="1">
      <c r="A252" s="3"/>
      <c r="B252" s="6"/>
      <c r="C252" s="3"/>
      <c r="D252" s="3"/>
      <c r="E252" s="3"/>
      <c r="F252" s="6"/>
      <c r="G252" s="9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2.75" customHeight="1">
      <c r="A253" s="3"/>
      <c r="B253" s="6"/>
      <c r="C253" s="3"/>
      <c r="D253" s="3"/>
      <c r="E253" s="3"/>
      <c r="F253" s="6"/>
      <c r="G253" s="9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2.75" customHeight="1">
      <c r="A254" s="3"/>
      <c r="B254" s="6"/>
      <c r="C254" s="3"/>
      <c r="D254" s="3"/>
      <c r="E254" s="3"/>
      <c r="F254" s="6"/>
      <c r="G254" s="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2.75" customHeight="1">
      <c r="A255" s="3"/>
      <c r="B255" s="6"/>
      <c r="C255" s="3"/>
      <c r="D255" s="3"/>
      <c r="E255" s="3"/>
      <c r="F255" s="6"/>
      <c r="G255" s="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2.75" customHeight="1">
      <c r="A256" s="3"/>
      <c r="B256" s="6"/>
      <c r="C256" s="3"/>
      <c r="D256" s="3"/>
      <c r="E256" s="3"/>
      <c r="F256" s="6"/>
      <c r="G256" s="9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2.75" customHeight="1">
      <c r="A257" s="3"/>
      <c r="B257" s="6"/>
      <c r="C257" s="3"/>
      <c r="D257" s="3"/>
      <c r="E257" s="3"/>
      <c r="F257" s="6"/>
      <c r="G257" s="9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2.75" customHeight="1">
      <c r="A258" s="3"/>
      <c r="B258" s="6"/>
      <c r="C258" s="3"/>
      <c r="D258" s="3"/>
      <c r="E258" s="3"/>
      <c r="F258" s="6"/>
      <c r="G258" s="9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2.75" customHeight="1">
      <c r="A259" s="3"/>
      <c r="B259" s="6"/>
      <c r="C259" s="3"/>
      <c r="D259" s="3"/>
      <c r="E259" s="3"/>
      <c r="F259" s="6"/>
      <c r="G259" s="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2.75" customHeight="1">
      <c r="A260" s="3"/>
      <c r="B260" s="6"/>
      <c r="C260" s="3"/>
      <c r="D260" s="3"/>
      <c r="E260" s="3"/>
      <c r="F260" s="6"/>
      <c r="G260" s="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2.75" customHeight="1">
      <c r="A261" s="3"/>
      <c r="B261" s="6"/>
      <c r="C261" s="3"/>
      <c r="D261" s="3"/>
      <c r="E261" s="3"/>
      <c r="F261" s="6"/>
      <c r="G261" s="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2.75" customHeight="1">
      <c r="A262" s="3"/>
      <c r="B262" s="6"/>
      <c r="C262" s="3"/>
      <c r="D262" s="3"/>
      <c r="E262" s="3"/>
      <c r="F262" s="6"/>
      <c r="G262" s="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2.75" customHeight="1">
      <c r="A263" s="3"/>
      <c r="B263" s="6"/>
      <c r="C263" s="3"/>
      <c r="D263" s="3"/>
      <c r="E263" s="3"/>
      <c r="F263" s="6"/>
      <c r="G263" s="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2.75" customHeight="1">
      <c r="A264" s="3"/>
      <c r="B264" s="6"/>
      <c r="C264" s="3"/>
      <c r="D264" s="3"/>
      <c r="E264" s="3"/>
      <c r="F264" s="6"/>
      <c r="G264" s="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2.75" customHeight="1">
      <c r="A265" s="3"/>
      <c r="B265" s="6"/>
      <c r="C265" s="3"/>
      <c r="D265" s="3"/>
      <c r="E265" s="3"/>
      <c r="F265" s="6"/>
      <c r="G265" s="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2.75" customHeight="1">
      <c r="A266" s="3"/>
      <c r="B266" s="6"/>
      <c r="C266" s="3"/>
      <c r="D266" s="3"/>
      <c r="E266" s="3"/>
      <c r="F266" s="6"/>
      <c r="G266" s="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2.75" customHeight="1">
      <c r="A267" s="3"/>
      <c r="B267" s="6"/>
      <c r="C267" s="3"/>
      <c r="D267" s="3"/>
      <c r="E267" s="3"/>
      <c r="F267" s="6"/>
      <c r="G267" s="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2.75" customHeight="1">
      <c r="A268" s="3"/>
      <c r="B268" s="6"/>
      <c r="C268" s="3"/>
      <c r="D268" s="3"/>
      <c r="E268" s="3"/>
      <c r="F268" s="6"/>
      <c r="G268" s="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2.75" customHeight="1">
      <c r="A269" s="3"/>
      <c r="B269" s="6"/>
      <c r="C269" s="3"/>
      <c r="D269" s="3"/>
      <c r="E269" s="3"/>
      <c r="F269" s="6"/>
      <c r="G269" s="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2.75" customHeight="1">
      <c r="A270" s="3"/>
      <c r="B270" s="6"/>
      <c r="C270" s="3"/>
      <c r="D270" s="3"/>
      <c r="E270" s="3"/>
      <c r="F270" s="6"/>
      <c r="G270" s="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2.75" customHeight="1">
      <c r="A271" s="3"/>
      <c r="B271" s="6"/>
      <c r="C271" s="3"/>
      <c r="D271" s="3"/>
      <c r="E271" s="3"/>
      <c r="F271" s="6"/>
      <c r="G271" s="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2.75" customHeight="1">
      <c r="A272" s="3"/>
      <c r="B272" s="6"/>
      <c r="C272" s="3"/>
      <c r="D272" s="3"/>
      <c r="E272" s="3"/>
      <c r="F272" s="6"/>
      <c r="G272" s="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2.75" customHeight="1">
      <c r="A273" s="3"/>
      <c r="B273" s="6"/>
      <c r="C273" s="3"/>
      <c r="D273" s="3"/>
      <c r="E273" s="3"/>
      <c r="F273" s="6"/>
      <c r="G273" s="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2.75" customHeight="1">
      <c r="A274" s="3"/>
      <c r="B274" s="6"/>
      <c r="C274" s="3"/>
      <c r="D274" s="3"/>
      <c r="E274" s="3"/>
      <c r="F274" s="6"/>
      <c r="G274" s="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2.75" customHeight="1">
      <c r="A275" s="3"/>
      <c r="B275" s="6"/>
      <c r="C275" s="3"/>
      <c r="D275" s="3"/>
      <c r="E275" s="3"/>
      <c r="F275" s="6"/>
      <c r="G275" s="9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2.75" customHeight="1">
      <c r="A276" s="3"/>
      <c r="B276" s="6"/>
      <c r="C276" s="3"/>
      <c r="D276" s="3"/>
      <c r="E276" s="3"/>
      <c r="F276" s="6"/>
      <c r="G276" s="9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2.75" customHeight="1">
      <c r="A277" s="3"/>
      <c r="B277" s="6"/>
      <c r="C277" s="3"/>
      <c r="D277" s="3"/>
      <c r="E277" s="3"/>
      <c r="F277" s="6"/>
      <c r="G277" s="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2.75" customHeight="1">
      <c r="A278" s="3"/>
      <c r="B278" s="6"/>
      <c r="C278" s="3"/>
      <c r="D278" s="3"/>
      <c r="E278" s="3"/>
      <c r="F278" s="6"/>
      <c r="G278" s="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2.75" customHeight="1">
      <c r="A279" s="3"/>
      <c r="B279" s="6"/>
      <c r="C279" s="3"/>
      <c r="D279" s="3"/>
      <c r="E279" s="3"/>
      <c r="F279" s="6"/>
      <c r="G279" s="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2.75" customHeight="1">
      <c r="A280" s="3"/>
      <c r="B280" s="6"/>
      <c r="C280" s="3"/>
      <c r="D280" s="3"/>
      <c r="E280" s="3"/>
      <c r="F280" s="6"/>
      <c r="G280" s="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2.75" customHeight="1">
      <c r="A281" s="3"/>
      <c r="B281" s="6"/>
      <c r="C281" s="3"/>
      <c r="D281" s="3"/>
      <c r="E281" s="3"/>
      <c r="F281" s="6"/>
      <c r="G281" s="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2.75" customHeight="1">
      <c r="A282" s="3"/>
      <c r="B282" s="6"/>
      <c r="C282" s="3"/>
      <c r="D282" s="3"/>
      <c r="E282" s="3"/>
      <c r="F282" s="6"/>
      <c r="G282" s="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2.75" customHeight="1">
      <c r="A283" s="3"/>
      <c r="B283" s="6"/>
      <c r="C283" s="3"/>
      <c r="D283" s="3"/>
      <c r="E283" s="3"/>
      <c r="F283" s="6"/>
      <c r="G283" s="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2.75" customHeight="1">
      <c r="A284" s="3"/>
      <c r="B284" s="6"/>
      <c r="C284" s="3"/>
      <c r="D284" s="3"/>
      <c r="E284" s="3"/>
      <c r="F284" s="6"/>
      <c r="G284" s="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2.75" customHeight="1">
      <c r="A285" s="3"/>
      <c r="B285" s="6"/>
      <c r="C285" s="3"/>
      <c r="D285" s="3"/>
      <c r="E285" s="3"/>
      <c r="F285" s="6"/>
      <c r="G285" s="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2.75" customHeight="1">
      <c r="A286" s="3"/>
      <c r="B286" s="6"/>
      <c r="C286" s="3"/>
      <c r="D286" s="3"/>
      <c r="E286" s="3"/>
      <c r="F286" s="6"/>
      <c r="G286" s="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2.75" customHeight="1">
      <c r="A287" s="3"/>
      <c r="B287" s="6"/>
      <c r="C287" s="3"/>
      <c r="D287" s="3"/>
      <c r="E287" s="3"/>
      <c r="F287" s="6"/>
      <c r="G287" s="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2.75" customHeight="1">
      <c r="A288" s="3"/>
      <c r="B288" s="6"/>
      <c r="C288" s="3"/>
      <c r="D288" s="3"/>
      <c r="E288" s="3"/>
      <c r="F288" s="6"/>
      <c r="G288" s="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2.75" customHeight="1">
      <c r="A289" s="3"/>
      <c r="B289" s="6"/>
      <c r="C289" s="3"/>
      <c r="D289" s="3"/>
      <c r="E289" s="3"/>
      <c r="F289" s="6"/>
      <c r="G289" s="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2.75" customHeight="1">
      <c r="A290" s="3"/>
      <c r="B290" s="6"/>
      <c r="C290" s="3"/>
      <c r="D290" s="3"/>
      <c r="E290" s="3"/>
      <c r="F290" s="6"/>
      <c r="G290" s="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2.75" customHeight="1">
      <c r="A291" s="3"/>
      <c r="B291" s="6"/>
      <c r="C291" s="3"/>
      <c r="D291" s="3"/>
      <c r="E291" s="3"/>
      <c r="F291" s="6"/>
      <c r="G291" s="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2.75" customHeight="1">
      <c r="A292" s="3"/>
      <c r="B292" s="6"/>
      <c r="C292" s="3"/>
      <c r="D292" s="3"/>
      <c r="E292" s="3"/>
      <c r="F292" s="6"/>
      <c r="G292" s="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2.75" customHeight="1">
      <c r="A293" s="3"/>
      <c r="B293" s="6"/>
      <c r="C293" s="3"/>
      <c r="D293" s="3"/>
      <c r="E293" s="3"/>
      <c r="F293" s="6"/>
      <c r="G293" s="9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2.75" customHeight="1">
      <c r="A294" s="3"/>
      <c r="B294" s="6"/>
      <c r="C294" s="3"/>
      <c r="D294" s="3"/>
      <c r="E294" s="3"/>
      <c r="F294" s="6"/>
      <c r="G294" s="9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2.75" customHeight="1">
      <c r="A295" s="3"/>
      <c r="B295" s="6"/>
      <c r="C295" s="3"/>
      <c r="D295" s="3"/>
      <c r="E295" s="3"/>
      <c r="F295" s="6"/>
      <c r="G295" s="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2.75" customHeight="1">
      <c r="A296" s="3"/>
      <c r="B296" s="6"/>
      <c r="C296" s="3"/>
      <c r="D296" s="3"/>
      <c r="E296" s="3"/>
      <c r="F296" s="6"/>
      <c r="G296" s="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2.75" customHeight="1">
      <c r="A297" s="3"/>
      <c r="B297" s="6"/>
      <c r="C297" s="3"/>
      <c r="D297" s="3"/>
      <c r="E297" s="3"/>
      <c r="F297" s="6"/>
      <c r="G297" s="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2.75" customHeight="1">
      <c r="A298" s="3"/>
      <c r="B298" s="6"/>
      <c r="C298" s="3"/>
      <c r="D298" s="3"/>
      <c r="E298" s="3"/>
      <c r="F298" s="6"/>
      <c r="G298" s="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2.75" customHeight="1">
      <c r="A299" s="3"/>
      <c r="B299" s="6"/>
      <c r="C299" s="3"/>
      <c r="D299" s="3"/>
      <c r="E299" s="3"/>
      <c r="F299" s="6"/>
      <c r="G299" s="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2.75" customHeight="1">
      <c r="A300" s="3"/>
      <c r="B300" s="6"/>
      <c r="C300" s="3"/>
      <c r="D300" s="3"/>
      <c r="E300" s="3"/>
      <c r="F300" s="6"/>
      <c r="G300" s="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2.75" customHeight="1">
      <c r="A301" s="3"/>
      <c r="B301" s="6"/>
      <c r="C301" s="3"/>
      <c r="D301" s="3"/>
      <c r="E301" s="3"/>
      <c r="F301" s="6"/>
      <c r="G301" s="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2.75" customHeight="1">
      <c r="A302" s="3"/>
      <c r="B302" s="6"/>
      <c r="C302" s="3"/>
      <c r="D302" s="3"/>
      <c r="E302" s="3"/>
      <c r="F302" s="6"/>
      <c r="G302" s="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2.75" customHeight="1">
      <c r="A303" s="3"/>
      <c r="B303" s="6"/>
      <c r="C303" s="3"/>
      <c r="D303" s="3"/>
      <c r="E303" s="3"/>
      <c r="F303" s="6"/>
      <c r="G303" s="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2.75" customHeight="1">
      <c r="A304" s="3"/>
      <c r="B304" s="6"/>
      <c r="C304" s="3"/>
      <c r="D304" s="3"/>
      <c r="E304" s="3"/>
      <c r="F304" s="6"/>
      <c r="G304" s="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2.75" customHeight="1">
      <c r="A305" s="3"/>
      <c r="B305" s="6"/>
      <c r="C305" s="3"/>
      <c r="D305" s="3"/>
      <c r="E305" s="3"/>
      <c r="F305" s="6"/>
      <c r="G305" s="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2.75" customHeight="1">
      <c r="A306" s="3"/>
      <c r="B306" s="6"/>
      <c r="C306" s="3"/>
      <c r="D306" s="3"/>
      <c r="E306" s="3"/>
      <c r="F306" s="6"/>
      <c r="G306" s="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2.75" customHeight="1">
      <c r="A307" s="3"/>
      <c r="B307" s="6"/>
      <c r="C307" s="3"/>
      <c r="D307" s="3"/>
      <c r="E307" s="3"/>
      <c r="F307" s="6"/>
      <c r="G307" s="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2.75" customHeight="1">
      <c r="A308" s="3"/>
      <c r="B308" s="6"/>
      <c r="C308" s="3"/>
      <c r="D308" s="3"/>
      <c r="E308" s="3"/>
      <c r="F308" s="6"/>
      <c r="G308" s="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2.75" customHeight="1">
      <c r="A309" s="3"/>
      <c r="B309" s="6"/>
      <c r="C309" s="3"/>
      <c r="D309" s="3"/>
      <c r="E309" s="3"/>
      <c r="F309" s="6"/>
      <c r="G309" s="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2.75" customHeight="1">
      <c r="A310" s="3"/>
      <c r="B310" s="6"/>
      <c r="C310" s="3"/>
      <c r="D310" s="3"/>
      <c r="E310" s="3"/>
      <c r="F310" s="6"/>
      <c r="G310" s="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2.75" customHeight="1">
      <c r="A311" s="3"/>
      <c r="B311" s="6"/>
      <c r="C311" s="3"/>
      <c r="D311" s="3"/>
      <c r="E311" s="3"/>
      <c r="F311" s="6"/>
      <c r="G311" s="9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2.75" customHeight="1">
      <c r="A312" s="3"/>
      <c r="B312" s="6"/>
      <c r="C312" s="3"/>
      <c r="D312" s="3"/>
      <c r="E312" s="3"/>
      <c r="F312" s="6"/>
      <c r="G312" s="9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2.75" customHeight="1">
      <c r="A313" s="3"/>
      <c r="B313" s="6"/>
      <c r="C313" s="3"/>
      <c r="D313" s="3"/>
      <c r="E313" s="3"/>
      <c r="F313" s="6"/>
      <c r="G313" s="9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2.75" customHeight="1">
      <c r="A314" s="3"/>
      <c r="B314" s="6"/>
      <c r="C314" s="3"/>
      <c r="D314" s="3"/>
      <c r="E314" s="3"/>
      <c r="F314" s="6"/>
      <c r="G314" s="9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2.75" customHeight="1">
      <c r="A315" s="3"/>
      <c r="B315" s="6"/>
      <c r="C315" s="3"/>
      <c r="D315" s="3"/>
      <c r="E315" s="3"/>
      <c r="F315" s="6"/>
      <c r="G315" s="9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2.75" customHeight="1">
      <c r="A316" s="3"/>
      <c r="B316" s="6"/>
      <c r="C316" s="3"/>
      <c r="D316" s="3"/>
      <c r="E316" s="3"/>
      <c r="F316" s="6"/>
      <c r="G316" s="9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2.75" customHeight="1">
      <c r="A317" s="3"/>
      <c r="B317" s="6"/>
      <c r="C317" s="3"/>
      <c r="D317" s="3"/>
      <c r="E317" s="3"/>
      <c r="F317" s="6"/>
      <c r="G317" s="9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2.75" customHeight="1">
      <c r="A318" s="3"/>
      <c r="B318" s="6"/>
      <c r="C318" s="3"/>
      <c r="D318" s="3"/>
      <c r="E318" s="3"/>
      <c r="F318" s="6"/>
      <c r="G318" s="9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2.75" customHeight="1">
      <c r="A319" s="3"/>
      <c r="B319" s="6"/>
      <c r="C319" s="3"/>
      <c r="D319" s="3"/>
      <c r="E319" s="3"/>
      <c r="F319" s="6"/>
      <c r="G319" s="9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2.75" customHeight="1">
      <c r="A320" s="3"/>
      <c r="B320" s="6"/>
      <c r="C320" s="3"/>
      <c r="D320" s="3"/>
      <c r="E320" s="3"/>
      <c r="F320" s="6"/>
      <c r="G320" s="9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2.75" customHeight="1">
      <c r="A321" s="3"/>
      <c r="B321" s="6"/>
      <c r="C321" s="3"/>
      <c r="D321" s="3"/>
      <c r="E321" s="3"/>
      <c r="F321" s="6"/>
      <c r="G321" s="9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2.75" customHeight="1">
      <c r="A322" s="3"/>
      <c r="B322" s="6"/>
      <c r="C322" s="3"/>
      <c r="D322" s="3"/>
      <c r="E322" s="3"/>
      <c r="F322" s="6"/>
      <c r="G322" s="9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2.75" customHeight="1">
      <c r="A323" s="3"/>
      <c r="B323" s="6"/>
      <c r="C323" s="3"/>
      <c r="D323" s="3"/>
      <c r="E323" s="3"/>
      <c r="F323" s="6"/>
      <c r="G323" s="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2.75" customHeight="1">
      <c r="A324" s="3"/>
      <c r="B324" s="6"/>
      <c r="C324" s="3"/>
      <c r="D324" s="3"/>
      <c r="E324" s="3"/>
      <c r="F324" s="6"/>
      <c r="G324" s="9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2.75" customHeight="1">
      <c r="A325" s="3"/>
      <c r="B325" s="6"/>
      <c r="C325" s="3"/>
      <c r="D325" s="3"/>
      <c r="E325" s="3"/>
      <c r="F325" s="6"/>
      <c r="G325" s="9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2.75" customHeight="1">
      <c r="A326" s="3"/>
      <c r="B326" s="6"/>
      <c r="C326" s="3"/>
      <c r="D326" s="3"/>
      <c r="E326" s="3"/>
      <c r="F326" s="6"/>
      <c r="G326" s="9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2.75" customHeight="1">
      <c r="A327" s="3"/>
      <c r="B327" s="6"/>
      <c r="C327" s="3"/>
      <c r="D327" s="3"/>
      <c r="E327" s="3"/>
      <c r="F327" s="6"/>
      <c r="G327" s="9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2.75" customHeight="1">
      <c r="A328" s="3"/>
      <c r="B328" s="6"/>
      <c r="C328" s="3"/>
      <c r="D328" s="3"/>
      <c r="E328" s="3"/>
      <c r="F328" s="6"/>
      <c r="G328" s="9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2.75" customHeight="1">
      <c r="A329" s="3"/>
      <c r="B329" s="6"/>
      <c r="C329" s="3"/>
      <c r="D329" s="3"/>
      <c r="E329" s="3"/>
      <c r="F329" s="6"/>
      <c r="G329" s="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2.75" customHeight="1">
      <c r="A330" s="3"/>
      <c r="B330" s="6"/>
      <c r="C330" s="3"/>
      <c r="D330" s="3"/>
      <c r="E330" s="3"/>
      <c r="F330" s="6"/>
      <c r="G330" s="9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2.75" customHeight="1">
      <c r="A331" s="3"/>
      <c r="B331" s="6"/>
      <c r="C331" s="3"/>
      <c r="D331" s="3"/>
      <c r="E331" s="3"/>
      <c r="F331" s="6"/>
      <c r="G331" s="9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2.75" customHeight="1">
      <c r="A332" s="3"/>
      <c r="B332" s="6"/>
      <c r="C332" s="3"/>
      <c r="D332" s="3"/>
      <c r="E332" s="3"/>
      <c r="F332" s="6"/>
      <c r="G332" s="9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2.75" customHeight="1">
      <c r="A333" s="3"/>
      <c r="B333" s="6"/>
      <c r="C333" s="3"/>
      <c r="D333" s="3"/>
      <c r="E333" s="3"/>
      <c r="F333" s="6"/>
      <c r="G333" s="9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2.75" customHeight="1">
      <c r="A334" s="3"/>
      <c r="B334" s="6"/>
      <c r="C334" s="3"/>
      <c r="D334" s="3"/>
      <c r="E334" s="3"/>
      <c r="F334" s="6"/>
      <c r="G334" s="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2.75" customHeight="1">
      <c r="A335" s="3"/>
      <c r="B335" s="6"/>
      <c r="C335" s="3"/>
      <c r="D335" s="3"/>
      <c r="E335" s="3"/>
      <c r="F335" s="6"/>
      <c r="G335" s="9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2.75" customHeight="1">
      <c r="A336" s="3"/>
      <c r="B336" s="6"/>
      <c r="C336" s="3"/>
      <c r="D336" s="3"/>
      <c r="E336" s="3"/>
      <c r="F336" s="6"/>
      <c r="G336" s="9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2.75" customHeight="1">
      <c r="A337" s="3"/>
      <c r="B337" s="6"/>
      <c r="C337" s="3"/>
      <c r="D337" s="3"/>
      <c r="E337" s="3"/>
      <c r="F337" s="6"/>
      <c r="G337" s="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2.75" customHeight="1">
      <c r="A338" s="3"/>
      <c r="B338" s="6"/>
      <c r="C338" s="3"/>
      <c r="D338" s="3"/>
      <c r="E338" s="3"/>
      <c r="F338" s="6"/>
      <c r="G338" s="9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2.75" customHeight="1">
      <c r="A339" s="3"/>
      <c r="B339" s="6"/>
      <c r="C339" s="3"/>
      <c r="D339" s="3"/>
      <c r="E339" s="3"/>
      <c r="F339" s="6"/>
      <c r="G339" s="9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2.75" customHeight="1">
      <c r="A340" s="3"/>
      <c r="B340" s="6"/>
      <c r="C340" s="3"/>
      <c r="D340" s="3"/>
      <c r="E340" s="3"/>
      <c r="F340" s="6"/>
      <c r="G340" s="9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2.75" customHeight="1">
      <c r="A341" s="3"/>
      <c r="B341" s="6"/>
      <c r="C341" s="3"/>
      <c r="D341" s="3"/>
      <c r="E341" s="3"/>
      <c r="F341" s="6"/>
      <c r="G341" s="9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2.75" customHeight="1">
      <c r="A342" s="3"/>
      <c r="B342" s="6"/>
      <c r="C342" s="3"/>
      <c r="D342" s="3"/>
      <c r="E342" s="3"/>
      <c r="F342" s="6"/>
      <c r="G342" s="9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2.75" customHeight="1">
      <c r="A343" s="3"/>
      <c r="B343" s="6"/>
      <c r="C343" s="3"/>
      <c r="D343" s="3"/>
      <c r="E343" s="3"/>
      <c r="F343" s="6"/>
      <c r="G343" s="9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2.75" customHeight="1">
      <c r="A344" s="3"/>
      <c r="B344" s="6"/>
      <c r="C344" s="3"/>
      <c r="D344" s="3"/>
      <c r="E344" s="3"/>
      <c r="F344" s="6"/>
      <c r="G344" s="9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2.75" customHeight="1">
      <c r="A345" s="3"/>
      <c r="B345" s="6"/>
      <c r="C345" s="3"/>
      <c r="D345" s="3"/>
      <c r="E345" s="3"/>
      <c r="F345" s="6"/>
      <c r="G345" s="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2.75" customHeight="1">
      <c r="A346" s="3"/>
      <c r="B346" s="6"/>
      <c r="C346" s="3"/>
      <c r="D346" s="3"/>
      <c r="E346" s="3"/>
      <c r="F346" s="6"/>
      <c r="G346" s="9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2.75" customHeight="1">
      <c r="A347" s="3"/>
      <c r="B347" s="6"/>
      <c r="C347" s="3"/>
      <c r="D347" s="3"/>
      <c r="E347" s="3"/>
      <c r="F347" s="6"/>
      <c r="G347" s="9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2.75" customHeight="1">
      <c r="A348" s="3"/>
      <c r="B348" s="6"/>
      <c r="C348" s="3"/>
      <c r="D348" s="3"/>
      <c r="E348" s="3"/>
      <c r="F348" s="6"/>
      <c r="G348" s="9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2.75" customHeight="1">
      <c r="A349" s="3"/>
      <c r="B349" s="6"/>
      <c r="C349" s="3"/>
      <c r="D349" s="3"/>
      <c r="E349" s="3"/>
      <c r="F349" s="6"/>
      <c r="G349" s="9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2.75" customHeight="1">
      <c r="A350" s="3"/>
      <c r="B350" s="6"/>
      <c r="C350" s="3"/>
      <c r="D350" s="3"/>
      <c r="E350" s="3"/>
      <c r="F350" s="6"/>
      <c r="G350" s="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2.75" customHeight="1">
      <c r="A351" s="3"/>
      <c r="B351" s="6"/>
      <c r="C351" s="3"/>
      <c r="D351" s="3"/>
      <c r="E351" s="3"/>
      <c r="F351" s="6"/>
      <c r="G351" s="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2.75" customHeight="1">
      <c r="A352" s="3"/>
      <c r="B352" s="6"/>
      <c r="C352" s="3"/>
      <c r="D352" s="3"/>
      <c r="E352" s="3"/>
      <c r="F352" s="6"/>
      <c r="G352" s="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2.75" customHeight="1">
      <c r="A353" s="3"/>
      <c r="B353" s="6"/>
      <c r="C353" s="3"/>
      <c r="D353" s="3"/>
      <c r="E353" s="3"/>
      <c r="F353" s="6"/>
      <c r="G353" s="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2.75" customHeight="1">
      <c r="A354" s="3"/>
      <c r="B354" s="6"/>
      <c r="C354" s="3"/>
      <c r="D354" s="3"/>
      <c r="E354" s="3"/>
      <c r="F354" s="6"/>
      <c r="G354" s="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2.75" customHeight="1">
      <c r="A355" s="3"/>
      <c r="B355" s="6"/>
      <c r="C355" s="3"/>
      <c r="D355" s="3"/>
      <c r="E355" s="3"/>
      <c r="F355" s="6"/>
      <c r="G355" s="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2.75" customHeight="1">
      <c r="A356" s="3"/>
      <c r="B356" s="6"/>
      <c r="C356" s="3"/>
      <c r="D356" s="3"/>
      <c r="E356" s="3"/>
      <c r="F356" s="6"/>
      <c r="G356" s="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2.75" customHeight="1">
      <c r="A357" s="3"/>
      <c r="B357" s="6"/>
      <c r="C357" s="3"/>
      <c r="D357" s="3"/>
      <c r="E357" s="3"/>
      <c r="F357" s="6"/>
      <c r="G357" s="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2.75" customHeight="1">
      <c r="A358" s="3"/>
      <c r="B358" s="6"/>
      <c r="C358" s="3"/>
      <c r="D358" s="3"/>
      <c r="E358" s="3"/>
      <c r="F358" s="6"/>
      <c r="G358" s="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2.75" customHeight="1">
      <c r="A359" s="3"/>
      <c r="B359" s="6"/>
      <c r="C359" s="3"/>
      <c r="D359" s="3"/>
      <c r="E359" s="3"/>
      <c r="F359" s="6"/>
      <c r="G359" s="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2.75" customHeight="1">
      <c r="A360" s="3"/>
      <c r="B360" s="6"/>
      <c r="C360" s="3"/>
      <c r="D360" s="3"/>
      <c r="E360" s="3"/>
      <c r="F360" s="6"/>
      <c r="G360" s="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2.75" customHeight="1">
      <c r="A361" s="3"/>
      <c r="B361" s="6"/>
      <c r="C361" s="3"/>
      <c r="D361" s="3"/>
      <c r="E361" s="3"/>
      <c r="F361" s="6"/>
      <c r="G361" s="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2.75" customHeight="1">
      <c r="A362" s="3"/>
      <c r="B362" s="6"/>
      <c r="C362" s="3"/>
      <c r="D362" s="3"/>
      <c r="E362" s="3"/>
      <c r="F362" s="6"/>
      <c r="G362" s="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2.75" customHeight="1">
      <c r="A363" s="3"/>
      <c r="B363" s="6"/>
      <c r="C363" s="3"/>
      <c r="D363" s="3"/>
      <c r="E363" s="3"/>
      <c r="F363" s="6"/>
      <c r="G363" s="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2.75" customHeight="1">
      <c r="A364" s="3"/>
      <c r="B364" s="6"/>
      <c r="C364" s="3"/>
      <c r="D364" s="3"/>
      <c r="E364" s="3"/>
      <c r="F364" s="6"/>
      <c r="G364" s="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2.75" customHeight="1">
      <c r="A365" s="3"/>
      <c r="B365" s="6"/>
      <c r="C365" s="3"/>
      <c r="D365" s="3"/>
      <c r="E365" s="3"/>
      <c r="F365" s="6"/>
      <c r="G365" s="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2.75" customHeight="1">
      <c r="A366" s="3"/>
      <c r="B366" s="6"/>
      <c r="C366" s="3"/>
      <c r="D366" s="3"/>
      <c r="E366" s="3"/>
      <c r="F366" s="6"/>
      <c r="G366" s="9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2.75" customHeight="1">
      <c r="A367" s="3"/>
      <c r="B367" s="6"/>
      <c r="C367" s="3"/>
      <c r="D367" s="3"/>
      <c r="E367" s="3"/>
      <c r="F367" s="6"/>
      <c r="G367" s="9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2.75" customHeight="1">
      <c r="A368" s="3"/>
      <c r="B368" s="6"/>
      <c r="C368" s="3"/>
      <c r="D368" s="3"/>
      <c r="E368" s="3"/>
      <c r="F368" s="6"/>
      <c r="G368" s="9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2.75" customHeight="1">
      <c r="A369" s="3"/>
      <c r="B369" s="6"/>
      <c r="C369" s="3"/>
      <c r="D369" s="3"/>
      <c r="E369" s="3"/>
      <c r="F369" s="6"/>
      <c r="G369" s="9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2.75" customHeight="1">
      <c r="A370" s="3"/>
      <c r="B370" s="6"/>
      <c r="C370" s="3"/>
      <c r="D370" s="3"/>
      <c r="E370" s="3"/>
      <c r="F370" s="6"/>
      <c r="G370" s="9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2.75" customHeight="1">
      <c r="A371" s="3"/>
      <c r="B371" s="6"/>
      <c r="C371" s="3"/>
      <c r="D371" s="3"/>
      <c r="E371" s="3"/>
      <c r="F371" s="6"/>
      <c r="G371" s="9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2.75" customHeight="1">
      <c r="A372" s="3"/>
      <c r="B372" s="6"/>
      <c r="C372" s="3"/>
      <c r="D372" s="3"/>
      <c r="E372" s="3"/>
      <c r="F372" s="6"/>
      <c r="G372" s="9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2.75" customHeight="1">
      <c r="A373" s="3"/>
      <c r="B373" s="6"/>
      <c r="C373" s="3"/>
      <c r="D373" s="3"/>
      <c r="E373" s="3"/>
      <c r="F373" s="6"/>
      <c r="G373" s="9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2.75" customHeight="1">
      <c r="A374" s="3"/>
      <c r="B374" s="6"/>
      <c r="C374" s="3"/>
      <c r="D374" s="3"/>
      <c r="E374" s="3"/>
      <c r="F374" s="6"/>
      <c r="G374" s="9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2.75" customHeight="1">
      <c r="A375" s="3"/>
      <c r="B375" s="6"/>
      <c r="C375" s="3"/>
      <c r="D375" s="3"/>
      <c r="E375" s="3"/>
      <c r="F375" s="6"/>
      <c r="G375" s="9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2.75" customHeight="1">
      <c r="A376" s="3"/>
      <c r="B376" s="6"/>
      <c r="C376" s="3"/>
      <c r="D376" s="3"/>
      <c r="E376" s="3"/>
      <c r="F376" s="6"/>
      <c r="G376" s="9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2.75" customHeight="1">
      <c r="A377" s="3"/>
      <c r="B377" s="6"/>
      <c r="C377" s="3"/>
      <c r="D377" s="3"/>
      <c r="E377" s="3"/>
      <c r="F377" s="6"/>
      <c r="G377" s="9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2.75" customHeight="1">
      <c r="A378" s="3"/>
      <c r="B378" s="6"/>
      <c r="C378" s="3"/>
      <c r="D378" s="3"/>
      <c r="E378" s="3"/>
      <c r="F378" s="6"/>
      <c r="G378" s="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2.75" customHeight="1">
      <c r="A379" s="3"/>
      <c r="B379" s="6"/>
      <c r="C379" s="3"/>
      <c r="D379" s="3"/>
      <c r="E379" s="3"/>
      <c r="F379" s="6"/>
      <c r="G379" s="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2.75" customHeight="1">
      <c r="A380" s="3"/>
      <c r="B380" s="6"/>
      <c r="C380" s="3"/>
      <c r="D380" s="3"/>
      <c r="E380" s="3"/>
      <c r="F380" s="6"/>
      <c r="G380" s="9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2.75" customHeight="1">
      <c r="A381" s="3"/>
      <c r="B381" s="6"/>
      <c r="C381" s="3"/>
      <c r="D381" s="3"/>
      <c r="E381" s="3"/>
      <c r="F381" s="6"/>
      <c r="G381" s="9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2.75" customHeight="1">
      <c r="A382" s="3"/>
      <c r="B382" s="6"/>
      <c r="C382" s="3"/>
      <c r="D382" s="3"/>
      <c r="E382" s="3"/>
      <c r="F382" s="6"/>
      <c r="G382" s="9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2.75" customHeight="1">
      <c r="A383" s="3"/>
      <c r="B383" s="6"/>
      <c r="C383" s="3"/>
      <c r="D383" s="3"/>
      <c r="E383" s="3"/>
      <c r="F383" s="6"/>
      <c r="G383" s="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2.75" customHeight="1">
      <c r="A384" s="3"/>
      <c r="B384" s="6"/>
      <c r="C384" s="3"/>
      <c r="D384" s="3"/>
      <c r="E384" s="3"/>
      <c r="F384" s="6"/>
      <c r="G384" s="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2.75" customHeight="1">
      <c r="A385" s="3"/>
      <c r="B385" s="6"/>
      <c r="C385" s="3"/>
      <c r="D385" s="3"/>
      <c r="E385" s="3"/>
      <c r="F385" s="6"/>
      <c r="G385" s="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2.75" customHeight="1">
      <c r="A386" s="3"/>
      <c r="B386" s="6"/>
      <c r="C386" s="3"/>
      <c r="D386" s="3"/>
      <c r="E386" s="3"/>
      <c r="F386" s="6"/>
      <c r="G386" s="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2.75" customHeight="1">
      <c r="A387" s="3"/>
      <c r="B387" s="6"/>
      <c r="C387" s="3"/>
      <c r="D387" s="3"/>
      <c r="E387" s="3"/>
      <c r="F387" s="6"/>
      <c r="G387" s="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2.75" customHeight="1">
      <c r="A388" s="3"/>
      <c r="B388" s="6"/>
      <c r="C388" s="3"/>
      <c r="D388" s="3"/>
      <c r="E388" s="3"/>
      <c r="F388" s="6"/>
      <c r="G388" s="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2.75" customHeight="1">
      <c r="A389" s="3"/>
      <c r="B389" s="6"/>
      <c r="C389" s="3"/>
      <c r="D389" s="3"/>
      <c r="E389" s="3"/>
      <c r="F389" s="6"/>
      <c r="G389" s="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2.75" customHeight="1">
      <c r="A390" s="3"/>
      <c r="B390" s="6"/>
      <c r="C390" s="3"/>
      <c r="D390" s="3"/>
      <c r="E390" s="3"/>
      <c r="F390" s="6"/>
      <c r="G390" s="9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2.75" customHeight="1">
      <c r="A391" s="3"/>
      <c r="B391" s="6"/>
      <c r="C391" s="3"/>
      <c r="D391" s="3"/>
      <c r="E391" s="3"/>
      <c r="F391" s="6"/>
      <c r="G391" s="9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2.75" customHeight="1">
      <c r="A392" s="3"/>
      <c r="B392" s="6"/>
      <c r="C392" s="3"/>
      <c r="D392" s="3"/>
      <c r="E392" s="3"/>
      <c r="F392" s="6"/>
      <c r="G392" s="9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2.75" customHeight="1">
      <c r="A393" s="3"/>
      <c r="B393" s="6"/>
      <c r="C393" s="3"/>
      <c r="D393" s="3"/>
      <c r="E393" s="3"/>
      <c r="F393" s="6"/>
      <c r="G393" s="9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2.75" customHeight="1">
      <c r="A394" s="3"/>
      <c r="B394" s="6"/>
      <c r="C394" s="3"/>
      <c r="D394" s="3"/>
      <c r="E394" s="3"/>
      <c r="F394" s="6"/>
      <c r="G394" s="9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2.75" customHeight="1">
      <c r="A395" s="3"/>
      <c r="B395" s="6"/>
      <c r="C395" s="3"/>
      <c r="D395" s="3"/>
      <c r="E395" s="3"/>
      <c r="F395" s="6"/>
      <c r="G395" s="9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2.75" customHeight="1">
      <c r="A396" s="3"/>
      <c r="B396" s="6"/>
      <c r="C396" s="3"/>
      <c r="D396" s="3"/>
      <c r="E396" s="3"/>
      <c r="F396" s="6"/>
      <c r="G396" s="9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2.75" customHeight="1">
      <c r="A397" s="3"/>
      <c r="B397" s="6"/>
      <c r="C397" s="3"/>
      <c r="D397" s="3"/>
      <c r="E397" s="3"/>
      <c r="F397" s="6"/>
      <c r="G397" s="9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2.75" customHeight="1">
      <c r="A398" s="3"/>
      <c r="B398" s="6"/>
      <c r="C398" s="3"/>
      <c r="D398" s="3"/>
      <c r="E398" s="3"/>
      <c r="F398" s="6"/>
      <c r="G398" s="9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2.75" customHeight="1">
      <c r="A399" s="3"/>
      <c r="B399" s="6"/>
      <c r="C399" s="3"/>
      <c r="D399" s="3"/>
      <c r="E399" s="3"/>
      <c r="F399" s="6"/>
      <c r="G399" s="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2.75" customHeight="1">
      <c r="A400" s="3"/>
      <c r="B400" s="6"/>
      <c r="C400" s="3"/>
      <c r="D400" s="3"/>
      <c r="E400" s="3"/>
      <c r="F400" s="6"/>
      <c r="G400" s="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2.75" customHeight="1">
      <c r="A401" s="3"/>
      <c r="B401" s="6"/>
      <c r="C401" s="3"/>
      <c r="D401" s="3"/>
      <c r="E401" s="3"/>
      <c r="F401" s="6"/>
      <c r="G401" s="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2.75" customHeight="1">
      <c r="A402" s="3"/>
      <c r="B402" s="6"/>
      <c r="C402" s="3"/>
      <c r="D402" s="3"/>
      <c r="E402" s="3"/>
      <c r="F402" s="6"/>
      <c r="G402" s="9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2.75" customHeight="1">
      <c r="A403" s="3"/>
      <c r="B403" s="6"/>
      <c r="C403" s="3"/>
      <c r="D403" s="3"/>
      <c r="E403" s="3"/>
      <c r="F403" s="6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2.75" customHeight="1">
      <c r="A404" s="3"/>
      <c r="B404" s="6"/>
      <c r="C404" s="3"/>
      <c r="D404" s="3"/>
      <c r="E404" s="3"/>
      <c r="F404" s="6"/>
      <c r="G404" s="9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2.75" customHeight="1">
      <c r="A405" s="3"/>
      <c r="B405" s="6"/>
      <c r="C405" s="3"/>
      <c r="D405" s="3"/>
      <c r="E405" s="3"/>
      <c r="F405" s="6"/>
      <c r="G405" s="9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2.75" customHeight="1">
      <c r="A406" s="3"/>
      <c r="B406" s="6"/>
      <c r="C406" s="3"/>
      <c r="D406" s="3"/>
      <c r="E406" s="3"/>
      <c r="F406" s="6"/>
      <c r="G406" s="9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2.75" customHeight="1">
      <c r="A407" s="3"/>
      <c r="B407" s="6"/>
      <c r="C407" s="3"/>
      <c r="D407" s="3"/>
      <c r="E407" s="3"/>
      <c r="F407" s="6"/>
      <c r="G407" s="9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2.75" customHeight="1">
      <c r="A408" s="3"/>
      <c r="B408" s="6"/>
      <c r="C408" s="3"/>
      <c r="D408" s="3"/>
      <c r="E408" s="3"/>
      <c r="F408" s="6"/>
      <c r="G408" s="9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2.75" customHeight="1">
      <c r="A409" s="3"/>
      <c r="B409" s="6"/>
      <c r="C409" s="3"/>
      <c r="D409" s="3"/>
      <c r="E409" s="3"/>
      <c r="F409" s="6"/>
      <c r="G409" s="9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2.75" customHeight="1">
      <c r="A410" s="3"/>
      <c r="B410" s="6"/>
      <c r="C410" s="3"/>
      <c r="D410" s="3"/>
      <c r="E410" s="3"/>
      <c r="F410" s="6"/>
      <c r="G410" s="9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2.75" customHeight="1">
      <c r="A411" s="3"/>
      <c r="B411" s="6"/>
      <c r="C411" s="3"/>
      <c r="D411" s="3"/>
      <c r="E411" s="3"/>
      <c r="F411" s="6"/>
      <c r="G411" s="9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2.75" customHeight="1">
      <c r="A412" s="3"/>
      <c r="B412" s="6"/>
      <c r="C412" s="3"/>
      <c r="D412" s="3"/>
      <c r="E412" s="3"/>
      <c r="F412" s="6"/>
      <c r="G412" s="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2.75" customHeight="1">
      <c r="A413" s="3"/>
      <c r="B413" s="6"/>
      <c r="C413" s="3"/>
      <c r="D413" s="3"/>
      <c r="E413" s="3"/>
      <c r="F413" s="6"/>
      <c r="G413" s="9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2.75" customHeight="1">
      <c r="A414" s="3"/>
      <c r="B414" s="6"/>
      <c r="C414" s="3"/>
      <c r="D414" s="3"/>
      <c r="E414" s="3"/>
      <c r="F414" s="6"/>
      <c r="G414" s="9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2.75" customHeight="1">
      <c r="A415" s="3"/>
      <c r="B415" s="6"/>
      <c r="C415" s="3"/>
      <c r="D415" s="3"/>
      <c r="E415" s="3"/>
      <c r="F415" s="6"/>
      <c r="G415" s="9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2.75" customHeight="1">
      <c r="A416" s="3"/>
      <c r="B416" s="6"/>
      <c r="C416" s="3"/>
      <c r="D416" s="3"/>
      <c r="E416" s="3"/>
      <c r="F416" s="6"/>
      <c r="G416" s="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2.75" customHeight="1">
      <c r="A417" s="3"/>
      <c r="B417" s="6"/>
      <c r="C417" s="3"/>
      <c r="D417" s="3"/>
      <c r="E417" s="3"/>
      <c r="F417" s="6"/>
      <c r="G417" s="9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2.75" customHeight="1">
      <c r="A418" s="3"/>
      <c r="B418" s="6"/>
      <c r="C418" s="3"/>
      <c r="D418" s="3"/>
      <c r="E418" s="3"/>
      <c r="F418" s="6"/>
      <c r="G418" s="9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2.75" customHeight="1">
      <c r="A419" s="3"/>
      <c r="B419" s="6"/>
      <c r="C419" s="3"/>
      <c r="D419" s="3"/>
      <c r="E419" s="3"/>
      <c r="F419" s="6"/>
      <c r="G419" s="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2.75" customHeight="1">
      <c r="A420" s="3"/>
      <c r="B420" s="6"/>
      <c r="C420" s="3"/>
      <c r="D420" s="3"/>
      <c r="E420" s="3"/>
      <c r="F420" s="6"/>
      <c r="G420" s="9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2.75" customHeight="1">
      <c r="A421" s="3"/>
      <c r="B421" s="6"/>
      <c r="C421" s="3"/>
      <c r="D421" s="3"/>
      <c r="E421" s="3"/>
      <c r="F421" s="6"/>
      <c r="G421" s="9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2.75" customHeight="1">
      <c r="A422" s="3"/>
      <c r="B422" s="6"/>
      <c r="C422" s="3"/>
      <c r="D422" s="3"/>
      <c r="E422" s="3"/>
      <c r="F422" s="6"/>
      <c r="G422" s="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2.75" customHeight="1">
      <c r="A423" s="3"/>
      <c r="B423" s="6"/>
      <c r="C423" s="3"/>
      <c r="D423" s="3"/>
      <c r="E423" s="3"/>
      <c r="F423" s="6"/>
      <c r="G423" s="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2.75" customHeight="1">
      <c r="A424" s="3"/>
      <c r="B424" s="6"/>
      <c r="C424" s="3"/>
      <c r="D424" s="3"/>
      <c r="E424" s="3"/>
      <c r="F424" s="6"/>
      <c r="G424" s="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2.75" customHeight="1">
      <c r="A425" s="3"/>
      <c r="B425" s="6"/>
      <c r="C425" s="3"/>
      <c r="D425" s="3"/>
      <c r="E425" s="3"/>
      <c r="F425" s="6"/>
      <c r="G425" s="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2.75" customHeight="1">
      <c r="A426" s="3"/>
      <c r="B426" s="6"/>
      <c r="C426" s="3"/>
      <c r="D426" s="3"/>
      <c r="E426" s="3"/>
      <c r="F426" s="6"/>
      <c r="G426" s="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2.75" customHeight="1">
      <c r="A427" s="3"/>
      <c r="B427" s="6"/>
      <c r="C427" s="3"/>
      <c r="D427" s="3"/>
      <c r="E427" s="3"/>
      <c r="F427" s="6"/>
      <c r="G427" s="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2.75" customHeight="1">
      <c r="A428" s="3"/>
      <c r="B428" s="6"/>
      <c r="C428" s="3"/>
      <c r="D428" s="3"/>
      <c r="E428" s="3"/>
      <c r="F428" s="6"/>
      <c r="G428" s="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2.75" customHeight="1">
      <c r="A429" s="3"/>
      <c r="B429" s="6"/>
      <c r="C429" s="3"/>
      <c r="D429" s="3"/>
      <c r="E429" s="3"/>
      <c r="F429" s="6"/>
      <c r="G429" s="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2.75" customHeight="1">
      <c r="A430" s="3"/>
      <c r="B430" s="6"/>
      <c r="C430" s="3"/>
      <c r="D430" s="3"/>
      <c r="E430" s="3"/>
      <c r="F430" s="6"/>
      <c r="G430" s="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2.75" customHeight="1">
      <c r="A431" s="3"/>
      <c r="B431" s="6"/>
      <c r="C431" s="3"/>
      <c r="D431" s="3"/>
      <c r="E431" s="3"/>
      <c r="F431" s="6"/>
      <c r="G431" s="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2.75" customHeight="1">
      <c r="A432" s="3"/>
      <c r="B432" s="6"/>
      <c r="C432" s="3"/>
      <c r="D432" s="3"/>
      <c r="E432" s="3"/>
      <c r="F432" s="6"/>
      <c r="G432" s="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2.75" customHeight="1">
      <c r="A433" s="3"/>
      <c r="B433" s="6"/>
      <c r="C433" s="3"/>
      <c r="D433" s="3"/>
      <c r="E433" s="3"/>
      <c r="F433" s="6"/>
      <c r="G433" s="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2.75" customHeight="1">
      <c r="A434" s="3"/>
      <c r="B434" s="6"/>
      <c r="C434" s="3"/>
      <c r="D434" s="3"/>
      <c r="E434" s="3"/>
      <c r="F434" s="6"/>
      <c r="G434" s="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2.75" customHeight="1">
      <c r="A435" s="3"/>
      <c r="B435" s="6"/>
      <c r="C435" s="3"/>
      <c r="D435" s="3"/>
      <c r="E435" s="3"/>
      <c r="F435" s="6"/>
      <c r="G435" s="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2.75" customHeight="1">
      <c r="A436" s="3"/>
      <c r="B436" s="6"/>
      <c r="C436" s="3"/>
      <c r="D436" s="3"/>
      <c r="E436" s="3"/>
      <c r="F436" s="6"/>
      <c r="G436" s="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2.75" customHeight="1">
      <c r="A437" s="3"/>
      <c r="B437" s="6"/>
      <c r="C437" s="3"/>
      <c r="D437" s="3"/>
      <c r="E437" s="3"/>
      <c r="F437" s="6"/>
      <c r="G437" s="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2.75" customHeight="1">
      <c r="A438" s="3"/>
      <c r="B438" s="6"/>
      <c r="C438" s="3"/>
      <c r="D438" s="3"/>
      <c r="E438" s="3"/>
      <c r="F438" s="6"/>
      <c r="G438" s="9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2.75" customHeight="1">
      <c r="A439" s="3"/>
      <c r="B439" s="6"/>
      <c r="C439" s="3"/>
      <c r="D439" s="3"/>
      <c r="E439" s="3"/>
      <c r="F439" s="6"/>
      <c r="G439" s="9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2.75" customHeight="1">
      <c r="A440" s="3"/>
      <c r="B440" s="6"/>
      <c r="C440" s="3"/>
      <c r="D440" s="3"/>
      <c r="E440" s="3"/>
      <c r="F440" s="6"/>
      <c r="G440" s="9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2.75" customHeight="1">
      <c r="A441" s="3"/>
      <c r="B441" s="6"/>
      <c r="C441" s="3"/>
      <c r="D441" s="3"/>
      <c r="E441" s="3"/>
      <c r="F441" s="6"/>
      <c r="G441" s="9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2.75" customHeight="1">
      <c r="A442" s="3"/>
      <c r="B442" s="6"/>
      <c r="C442" s="3"/>
      <c r="D442" s="3"/>
      <c r="E442" s="3"/>
      <c r="F442" s="6"/>
      <c r="G442" s="9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2.75" customHeight="1">
      <c r="A443" s="3"/>
      <c r="B443" s="6"/>
      <c r="C443" s="3"/>
      <c r="D443" s="3"/>
      <c r="E443" s="3"/>
      <c r="F443" s="6"/>
      <c r="G443" s="9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2.75" customHeight="1">
      <c r="A444" s="3"/>
      <c r="B444" s="6"/>
      <c r="C444" s="3"/>
      <c r="D444" s="3"/>
      <c r="E444" s="3"/>
      <c r="F444" s="6"/>
      <c r="G444" s="9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2.75" customHeight="1">
      <c r="A445" s="3"/>
      <c r="B445" s="6"/>
      <c r="C445" s="3"/>
      <c r="D445" s="3"/>
      <c r="E445" s="3"/>
      <c r="F445" s="6"/>
      <c r="G445" s="9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2.75" customHeight="1">
      <c r="A446" s="3"/>
      <c r="B446" s="6"/>
      <c r="C446" s="3"/>
      <c r="D446" s="3"/>
      <c r="E446" s="3"/>
      <c r="F446" s="6"/>
      <c r="G446" s="9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2.75" customHeight="1">
      <c r="A447" s="3"/>
      <c r="B447" s="6"/>
      <c r="C447" s="3"/>
      <c r="D447" s="3"/>
      <c r="E447" s="3"/>
      <c r="F447" s="6"/>
      <c r="G447" s="9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2.75" customHeight="1">
      <c r="A448" s="3"/>
      <c r="B448" s="6"/>
      <c r="C448" s="3"/>
      <c r="D448" s="3"/>
      <c r="E448" s="3"/>
      <c r="F448" s="6"/>
      <c r="G448" s="9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2.75" customHeight="1">
      <c r="A449" s="3"/>
      <c r="B449" s="6"/>
      <c r="C449" s="3"/>
      <c r="D449" s="3"/>
      <c r="E449" s="3"/>
      <c r="F449" s="6"/>
      <c r="G449" s="9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2.75" customHeight="1">
      <c r="A450" s="3"/>
      <c r="B450" s="6"/>
      <c r="C450" s="3"/>
      <c r="D450" s="3"/>
      <c r="E450" s="3"/>
      <c r="F450" s="6"/>
      <c r="G450" s="9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2.75" customHeight="1">
      <c r="A451" s="3"/>
      <c r="B451" s="6"/>
      <c r="C451" s="3"/>
      <c r="D451" s="3"/>
      <c r="E451" s="3"/>
      <c r="F451" s="6"/>
      <c r="G451" s="9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2.75" customHeight="1">
      <c r="A452" s="3"/>
      <c r="B452" s="6"/>
      <c r="C452" s="3"/>
      <c r="D452" s="3"/>
      <c r="E452" s="3"/>
      <c r="F452" s="6"/>
      <c r="G452" s="9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2.75" customHeight="1">
      <c r="A453" s="3"/>
      <c r="B453" s="6"/>
      <c r="C453" s="3"/>
      <c r="D453" s="3"/>
      <c r="E453" s="3"/>
      <c r="F453" s="6"/>
      <c r="G453" s="9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2.75" customHeight="1">
      <c r="A454" s="3"/>
      <c r="B454" s="6"/>
      <c r="C454" s="3"/>
      <c r="D454" s="3"/>
      <c r="E454" s="3"/>
      <c r="F454" s="6"/>
      <c r="G454" s="9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2.75" customHeight="1">
      <c r="A455" s="3"/>
      <c r="B455" s="6"/>
      <c r="C455" s="3"/>
      <c r="D455" s="3"/>
      <c r="E455" s="3"/>
      <c r="F455" s="6"/>
      <c r="G455" s="9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2.75" customHeight="1">
      <c r="A456" s="3"/>
      <c r="B456" s="6"/>
      <c r="C456" s="3"/>
      <c r="D456" s="3"/>
      <c r="E456" s="3"/>
      <c r="F456" s="6"/>
      <c r="G456" s="9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2.75" customHeight="1">
      <c r="A457" s="3"/>
      <c r="B457" s="6"/>
      <c r="C457" s="3"/>
      <c r="D457" s="3"/>
      <c r="E457" s="3"/>
      <c r="F457" s="6"/>
      <c r="G457" s="9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2.75" customHeight="1">
      <c r="A458" s="3"/>
      <c r="B458" s="6"/>
      <c r="C458" s="3"/>
      <c r="D458" s="3"/>
      <c r="E458" s="3"/>
      <c r="F458" s="6"/>
      <c r="G458" s="9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2.75" customHeight="1">
      <c r="A459" s="3"/>
      <c r="B459" s="6"/>
      <c r="C459" s="3"/>
      <c r="D459" s="3"/>
      <c r="E459" s="3"/>
      <c r="F459" s="6"/>
      <c r="G459" s="9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2.75" customHeight="1">
      <c r="A460" s="3"/>
      <c r="B460" s="6"/>
      <c r="C460" s="3"/>
      <c r="D460" s="3"/>
      <c r="E460" s="3"/>
      <c r="F460" s="6"/>
      <c r="G460" s="9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2.75" customHeight="1">
      <c r="A461" s="3"/>
      <c r="B461" s="6"/>
      <c r="C461" s="3"/>
      <c r="D461" s="3"/>
      <c r="E461" s="3"/>
      <c r="F461" s="6"/>
      <c r="G461" s="9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2.75" customHeight="1">
      <c r="A462" s="3"/>
      <c r="B462" s="6"/>
      <c r="C462" s="3"/>
      <c r="D462" s="3"/>
      <c r="E462" s="3"/>
      <c r="F462" s="6"/>
      <c r="G462" s="9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2.75" customHeight="1">
      <c r="A463" s="3"/>
      <c r="B463" s="6"/>
      <c r="C463" s="3"/>
      <c r="D463" s="3"/>
      <c r="E463" s="3"/>
      <c r="F463" s="6"/>
      <c r="G463" s="9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2.75" customHeight="1">
      <c r="A464" s="3"/>
      <c r="B464" s="6"/>
      <c r="C464" s="3"/>
      <c r="D464" s="3"/>
      <c r="E464" s="3"/>
      <c r="F464" s="6"/>
      <c r="G464" s="9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2.75" customHeight="1">
      <c r="A465" s="3"/>
      <c r="B465" s="6"/>
      <c r="C465" s="3"/>
      <c r="D465" s="3"/>
      <c r="E465" s="3"/>
      <c r="F465" s="6"/>
      <c r="G465" s="9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2.75" customHeight="1">
      <c r="A466" s="3"/>
      <c r="B466" s="6"/>
      <c r="C466" s="3"/>
      <c r="D466" s="3"/>
      <c r="E466" s="3"/>
      <c r="F466" s="6"/>
      <c r="G466" s="9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2.75" customHeight="1">
      <c r="A467" s="3"/>
      <c r="B467" s="6"/>
      <c r="C467" s="3"/>
      <c r="D467" s="3"/>
      <c r="E467" s="3"/>
      <c r="F467" s="6"/>
      <c r="G467" s="9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2.75" customHeight="1">
      <c r="A468" s="3"/>
      <c r="B468" s="6"/>
      <c r="C468" s="3"/>
      <c r="D468" s="3"/>
      <c r="E468" s="3"/>
      <c r="F468" s="6"/>
      <c r="G468" s="9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2.75" customHeight="1">
      <c r="A469" s="3"/>
      <c r="B469" s="6"/>
      <c r="C469" s="3"/>
      <c r="D469" s="3"/>
      <c r="E469" s="3"/>
      <c r="F469" s="6"/>
      <c r="G469" s="9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2.75" customHeight="1">
      <c r="A470" s="3"/>
      <c r="B470" s="6"/>
      <c r="C470" s="3"/>
      <c r="D470" s="3"/>
      <c r="E470" s="3"/>
      <c r="F470" s="6"/>
      <c r="G470" s="9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2.75" customHeight="1">
      <c r="A471" s="3"/>
      <c r="B471" s="6"/>
      <c r="C471" s="3"/>
      <c r="D471" s="3"/>
      <c r="E471" s="3"/>
      <c r="F471" s="6"/>
      <c r="G471" s="9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2.75" customHeight="1">
      <c r="A472" s="3"/>
      <c r="B472" s="6"/>
      <c r="C472" s="3"/>
      <c r="D472" s="3"/>
      <c r="E472" s="3"/>
      <c r="F472" s="6"/>
      <c r="G472" s="9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2.75" customHeight="1">
      <c r="A473" s="3"/>
      <c r="B473" s="6"/>
      <c r="C473" s="3"/>
      <c r="D473" s="3"/>
      <c r="E473" s="3"/>
      <c r="F473" s="6"/>
      <c r="G473" s="9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2.75" customHeight="1">
      <c r="A474" s="3"/>
      <c r="B474" s="6"/>
      <c r="C474" s="3"/>
      <c r="D474" s="3"/>
      <c r="E474" s="3"/>
      <c r="F474" s="6"/>
      <c r="G474" s="9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2.75" customHeight="1">
      <c r="A475" s="3"/>
      <c r="B475" s="6"/>
      <c r="C475" s="3"/>
      <c r="D475" s="3"/>
      <c r="E475" s="3"/>
      <c r="F475" s="6"/>
      <c r="G475" s="9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2.75" customHeight="1">
      <c r="A476" s="3"/>
      <c r="B476" s="6"/>
      <c r="C476" s="3"/>
      <c r="D476" s="3"/>
      <c r="E476" s="3"/>
      <c r="F476" s="6"/>
      <c r="G476" s="9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2.75" customHeight="1">
      <c r="A477" s="3"/>
      <c r="B477" s="6"/>
      <c r="C477" s="3"/>
      <c r="D477" s="3"/>
      <c r="E477" s="3"/>
      <c r="F477" s="6"/>
      <c r="G477" s="9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2.75" customHeight="1">
      <c r="A478" s="3"/>
      <c r="B478" s="6"/>
      <c r="C478" s="3"/>
      <c r="D478" s="3"/>
      <c r="E478" s="3"/>
      <c r="F478" s="6"/>
      <c r="G478" s="9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2.75" customHeight="1">
      <c r="A479" s="3"/>
      <c r="B479" s="6"/>
      <c r="C479" s="3"/>
      <c r="D479" s="3"/>
      <c r="E479" s="3"/>
      <c r="F479" s="6"/>
      <c r="G479" s="9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2.75" customHeight="1">
      <c r="A480" s="3"/>
      <c r="B480" s="6"/>
      <c r="C480" s="3"/>
      <c r="D480" s="3"/>
      <c r="E480" s="3"/>
      <c r="F480" s="6"/>
      <c r="G480" s="9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2.75" customHeight="1">
      <c r="A481" s="3"/>
      <c r="B481" s="6"/>
      <c r="C481" s="3"/>
      <c r="D481" s="3"/>
      <c r="E481" s="3"/>
      <c r="F481" s="6"/>
      <c r="G481" s="9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2.75" customHeight="1">
      <c r="A482" s="3"/>
      <c r="B482" s="6"/>
      <c r="C482" s="3"/>
      <c r="D482" s="3"/>
      <c r="E482" s="3"/>
      <c r="F482" s="6"/>
      <c r="G482" s="9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2.75" customHeight="1">
      <c r="A483" s="3"/>
      <c r="B483" s="6"/>
      <c r="C483" s="3"/>
      <c r="D483" s="3"/>
      <c r="E483" s="3"/>
      <c r="F483" s="6"/>
      <c r="G483" s="9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2.75" customHeight="1">
      <c r="A484" s="3"/>
      <c r="B484" s="6"/>
      <c r="C484" s="3"/>
      <c r="D484" s="3"/>
      <c r="E484" s="3"/>
      <c r="F484" s="6"/>
      <c r="G484" s="9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2.75" customHeight="1">
      <c r="A485" s="3"/>
      <c r="B485" s="6"/>
      <c r="C485" s="3"/>
      <c r="D485" s="3"/>
      <c r="E485" s="3"/>
      <c r="F485" s="6"/>
      <c r="G485" s="9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2.75" customHeight="1">
      <c r="A486" s="3"/>
      <c r="B486" s="6"/>
      <c r="C486" s="3"/>
      <c r="D486" s="3"/>
      <c r="E486" s="3"/>
      <c r="F486" s="6"/>
      <c r="G486" s="9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2.75" customHeight="1">
      <c r="A487" s="3"/>
      <c r="B487" s="6"/>
      <c r="C487" s="3"/>
      <c r="D487" s="3"/>
      <c r="E487" s="3"/>
      <c r="F487" s="6"/>
      <c r="G487" s="9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2.75" customHeight="1">
      <c r="A488" s="3"/>
      <c r="B488" s="6"/>
      <c r="C488" s="3"/>
      <c r="D488" s="3"/>
      <c r="E488" s="3"/>
      <c r="F488" s="6"/>
      <c r="G488" s="9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2.75" customHeight="1">
      <c r="A489" s="3"/>
      <c r="B489" s="6"/>
      <c r="C489" s="3"/>
      <c r="D489" s="3"/>
      <c r="E489" s="3"/>
      <c r="F489" s="6"/>
      <c r="G489" s="9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2.75" customHeight="1">
      <c r="A490" s="3"/>
      <c r="B490" s="6"/>
      <c r="C490" s="3"/>
      <c r="D490" s="3"/>
      <c r="E490" s="3"/>
      <c r="F490" s="6"/>
      <c r="G490" s="9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2.75" customHeight="1">
      <c r="A491" s="3"/>
      <c r="B491" s="6"/>
      <c r="C491" s="3"/>
      <c r="D491" s="3"/>
      <c r="E491" s="3"/>
      <c r="F491" s="6"/>
      <c r="G491" s="9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2.75" customHeight="1">
      <c r="A492" s="3"/>
      <c r="B492" s="6"/>
      <c r="C492" s="3"/>
      <c r="D492" s="3"/>
      <c r="E492" s="3"/>
      <c r="F492" s="6"/>
      <c r="G492" s="9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2.75" customHeight="1">
      <c r="A493" s="3"/>
      <c r="B493" s="6"/>
      <c r="C493" s="3"/>
      <c r="D493" s="3"/>
      <c r="E493" s="3"/>
      <c r="F493" s="6"/>
      <c r="G493" s="9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2.75" customHeight="1">
      <c r="A494" s="3"/>
      <c r="B494" s="6"/>
      <c r="C494" s="3"/>
      <c r="D494" s="3"/>
      <c r="E494" s="3"/>
      <c r="F494" s="6"/>
      <c r="G494" s="9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2.75" customHeight="1">
      <c r="A495" s="3"/>
      <c r="B495" s="6"/>
      <c r="C495" s="3"/>
      <c r="D495" s="3"/>
      <c r="E495" s="3"/>
      <c r="F495" s="6"/>
      <c r="G495" s="9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2.75" customHeight="1">
      <c r="A496" s="3"/>
      <c r="B496" s="6"/>
      <c r="C496" s="3"/>
      <c r="D496" s="3"/>
      <c r="E496" s="3"/>
      <c r="F496" s="6"/>
      <c r="G496" s="9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2.75" customHeight="1">
      <c r="A497" s="3"/>
      <c r="B497" s="6"/>
      <c r="C497" s="3"/>
      <c r="D497" s="3"/>
      <c r="E497" s="3"/>
      <c r="F497" s="6"/>
      <c r="G497" s="9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2.75" customHeight="1">
      <c r="A498" s="3"/>
      <c r="B498" s="6"/>
      <c r="C498" s="3"/>
      <c r="D498" s="3"/>
      <c r="E498" s="3"/>
      <c r="F498" s="6"/>
      <c r="G498" s="9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2.75" customHeight="1">
      <c r="A499" s="3"/>
      <c r="B499" s="6"/>
      <c r="C499" s="3"/>
      <c r="D499" s="3"/>
      <c r="E499" s="3"/>
      <c r="F499" s="6"/>
      <c r="G499" s="9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2.75" customHeight="1">
      <c r="A500" s="3"/>
      <c r="B500" s="6"/>
      <c r="C500" s="3"/>
      <c r="D500" s="3"/>
      <c r="E500" s="3"/>
      <c r="F500" s="6"/>
      <c r="G500" s="9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2.75" customHeight="1">
      <c r="A501" s="3"/>
      <c r="B501" s="6"/>
      <c r="C501" s="3"/>
      <c r="D501" s="3"/>
      <c r="E501" s="3"/>
      <c r="F501" s="6"/>
      <c r="G501" s="9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2.75" customHeight="1">
      <c r="A502" s="3"/>
      <c r="B502" s="6"/>
      <c r="C502" s="3"/>
      <c r="D502" s="3"/>
      <c r="E502" s="3"/>
      <c r="F502" s="6"/>
      <c r="G502" s="9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2.75" customHeight="1">
      <c r="A503" s="3"/>
      <c r="B503" s="6"/>
      <c r="C503" s="3"/>
      <c r="D503" s="3"/>
      <c r="E503" s="3"/>
      <c r="F503" s="6"/>
      <c r="G503" s="9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2.75" customHeight="1">
      <c r="A504" s="3"/>
      <c r="B504" s="6"/>
      <c r="C504" s="3"/>
      <c r="D504" s="3"/>
      <c r="E504" s="3"/>
      <c r="F504" s="6"/>
      <c r="G504" s="9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2.75" customHeight="1">
      <c r="A505" s="3"/>
      <c r="B505" s="6"/>
      <c r="C505" s="3"/>
      <c r="D505" s="3"/>
      <c r="E505" s="3"/>
      <c r="F505" s="6"/>
      <c r="G505" s="9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2.75" customHeight="1">
      <c r="A506" s="3"/>
      <c r="B506" s="6"/>
      <c r="C506" s="3"/>
      <c r="D506" s="3"/>
      <c r="E506" s="3"/>
      <c r="F506" s="6"/>
      <c r="G506" s="9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2.75" customHeight="1">
      <c r="A507" s="3"/>
      <c r="B507" s="6"/>
      <c r="C507" s="3"/>
      <c r="D507" s="3"/>
      <c r="E507" s="3"/>
      <c r="F507" s="6"/>
      <c r="G507" s="9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2.75" customHeight="1">
      <c r="A508" s="3"/>
      <c r="B508" s="6"/>
      <c r="C508" s="3"/>
      <c r="D508" s="3"/>
      <c r="E508" s="3"/>
      <c r="F508" s="6"/>
      <c r="G508" s="9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2.75" customHeight="1">
      <c r="A509" s="3"/>
      <c r="B509" s="6"/>
      <c r="C509" s="3"/>
      <c r="D509" s="3"/>
      <c r="E509" s="3"/>
      <c r="F509" s="6"/>
      <c r="G509" s="9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2.75" customHeight="1">
      <c r="A510" s="3"/>
      <c r="B510" s="6"/>
      <c r="C510" s="3"/>
      <c r="D510" s="3"/>
      <c r="E510" s="3"/>
      <c r="F510" s="6"/>
      <c r="G510" s="9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2.75" customHeight="1">
      <c r="A511" s="3"/>
      <c r="B511" s="6"/>
      <c r="C511" s="3"/>
      <c r="D511" s="3"/>
      <c r="E511" s="3"/>
      <c r="F511" s="6"/>
      <c r="G511" s="9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2.75" customHeight="1">
      <c r="A512" s="3"/>
      <c r="B512" s="6"/>
      <c r="C512" s="3"/>
      <c r="D512" s="3"/>
      <c r="E512" s="3"/>
      <c r="F512" s="6"/>
      <c r="G512" s="9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2.75" customHeight="1">
      <c r="A513" s="3"/>
      <c r="B513" s="6"/>
      <c r="C513" s="3"/>
      <c r="D513" s="3"/>
      <c r="E513" s="3"/>
      <c r="F513" s="6"/>
      <c r="G513" s="9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2.75" customHeight="1">
      <c r="A514" s="3"/>
      <c r="B514" s="6"/>
      <c r="C514" s="3"/>
      <c r="D514" s="3"/>
      <c r="E514" s="3"/>
      <c r="F514" s="6"/>
      <c r="G514" s="9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2.75" customHeight="1">
      <c r="A515" s="3"/>
      <c r="B515" s="6"/>
      <c r="C515" s="3"/>
      <c r="D515" s="3"/>
      <c r="E515" s="3"/>
      <c r="F515" s="6"/>
      <c r="G515" s="9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2.75" customHeight="1">
      <c r="A516" s="3"/>
      <c r="B516" s="6"/>
      <c r="C516" s="3"/>
      <c r="D516" s="3"/>
      <c r="E516" s="3"/>
      <c r="F516" s="6"/>
      <c r="G516" s="9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2.75" customHeight="1">
      <c r="A517" s="3"/>
      <c r="B517" s="6"/>
      <c r="C517" s="3"/>
      <c r="D517" s="3"/>
      <c r="E517" s="3"/>
      <c r="F517" s="6"/>
      <c r="G517" s="9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2.75" customHeight="1">
      <c r="A518" s="3"/>
      <c r="B518" s="6"/>
      <c r="C518" s="3"/>
      <c r="D518" s="3"/>
      <c r="E518" s="3"/>
      <c r="F518" s="6"/>
      <c r="G518" s="9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2.75" customHeight="1">
      <c r="A519" s="3"/>
      <c r="B519" s="6"/>
      <c r="C519" s="3"/>
      <c r="D519" s="3"/>
      <c r="E519" s="3"/>
      <c r="F519" s="6"/>
      <c r="G519" s="9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2.75" customHeight="1">
      <c r="A520" s="3"/>
      <c r="B520" s="6"/>
      <c r="C520" s="3"/>
      <c r="D520" s="3"/>
      <c r="E520" s="3"/>
      <c r="F520" s="6"/>
      <c r="G520" s="9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2.75" customHeight="1">
      <c r="A521" s="3"/>
      <c r="B521" s="6"/>
      <c r="C521" s="3"/>
      <c r="D521" s="3"/>
      <c r="E521" s="3"/>
      <c r="F521" s="6"/>
      <c r="G521" s="9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2.75" customHeight="1">
      <c r="A522" s="3"/>
      <c r="B522" s="6"/>
      <c r="C522" s="3"/>
      <c r="D522" s="3"/>
      <c r="E522" s="3"/>
      <c r="F522" s="6"/>
      <c r="G522" s="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2.75" customHeight="1">
      <c r="A523" s="3"/>
      <c r="B523" s="6"/>
      <c r="C523" s="3"/>
      <c r="D523" s="3"/>
      <c r="E523" s="3"/>
      <c r="F523" s="6"/>
      <c r="G523" s="9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2.75" customHeight="1">
      <c r="A524" s="3"/>
      <c r="B524" s="6"/>
      <c r="C524" s="3"/>
      <c r="D524" s="3"/>
      <c r="E524" s="3"/>
      <c r="F524" s="6"/>
      <c r="G524" s="9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2.75" customHeight="1">
      <c r="A525" s="3"/>
      <c r="B525" s="6"/>
      <c r="C525" s="3"/>
      <c r="D525" s="3"/>
      <c r="E525" s="3"/>
      <c r="F525" s="6"/>
      <c r="G525" s="9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2.75" customHeight="1">
      <c r="A526" s="3"/>
      <c r="B526" s="6"/>
      <c r="C526" s="3"/>
      <c r="D526" s="3"/>
      <c r="E526" s="3"/>
      <c r="F526" s="6"/>
      <c r="G526" s="9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2.75" customHeight="1">
      <c r="A527" s="3"/>
      <c r="B527" s="6"/>
      <c r="C527" s="3"/>
      <c r="D527" s="3"/>
      <c r="E527" s="3"/>
      <c r="F527" s="6"/>
      <c r="G527" s="9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2.75" customHeight="1">
      <c r="A528" s="3"/>
      <c r="B528" s="6"/>
      <c r="C528" s="3"/>
      <c r="D528" s="3"/>
      <c r="E528" s="3"/>
      <c r="F528" s="6"/>
      <c r="G528" s="9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2.75" customHeight="1">
      <c r="A529" s="3"/>
      <c r="B529" s="6"/>
      <c r="C529" s="3"/>
      <c r="D529" s="3"/>
      <c r="E529" s="3"/>
      <c r="F529" s="6"/>
      <c r="G529" s="9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2.75" customHeight="1">
      <c r="A530" s="3"/>
      <c r="B530" s="6"/>
      <c r="C530" s="3"/>
      <c r="D530" s="3"/>
      <c r="E530" s="3"/>
      <c r="F530" s="6"/>
      <c r="G530" s="9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2.75" customHeight="1">
      <c r="A531" s="3"/>
      <c r="B531" s="6"/>
      <c r="C531" s="3"/>
      <c r="D531" s="3"/>
      <c r="E531" s="3"/>
      <c r="F531" s="6"/>
      <c r="G531" s="9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2.75" customHeight="1">
      <c r="A532" s="3"/>
      <c r="B532" s="6"/>
      <c r="C532" s="3"/>
      <c r="D532" s="3"/>
      <c r="E532" s="3"/>
      <c r="F532" s="6"/>
      <c r="G532" s="9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2.75" customHeight="1">
      <c r="A533" s="3"/>
      <c r="B533" s="6"/>
      <c r="C533" s="3"/>
      <c r="D533" s="3"/>
      <c r="E533" s="3"/>
      <c r="F533" s="6"/>
      <c r="G533" s="9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2.75" customHeight="1">
      <c r="A534" s="3"/>
      <c r="B534" s="6"/>
      <c r="C534" s="3"/>
      <c r="D534" s="3"/>
      <c r="E534" s="3"/>
      <c r="F534" s="6"/>
      <c r="G534" s="9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2.75" customHeight="1">
      <c r="A535" s="3"/>
      <c r="B535" s="6"/>
      <c r="C535" s="3"/>
      <c r="D535" s="3"/>
      <c r="E535" s="3"/>
      <c r="F535" s="6"/>
      <c r="G535" s="9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2.75" customHeight="1">
      <c r="A536" s="3"/>
      <c r="B536" s="6"/>
      <c r="C536" s="3"/>
      <c r="D536" s="3"/>
      <c r="E536" s="3"/>
      <c r="F536" s="6"/>
      <c r="G536" s="9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2.75" customHeight="1">
      <c r="A537" s="3"/>
      <c r="B537" s="6"/>
      <c r="C537" s="3"/>
      <c r="D537" s="3"/>
      <c r="E537" s="3"/>
      <c r="F537" s="6"/>
      <c r="G537" s="9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2.75" customHeight="1">
      <c r="A538" s="3"/>
      <c r="B538" s="6"/>
      <c r="C538" s="3"/>
      <c r="D538" s="3"/>
      <c r="E538" s="3"/>
      <c r="F538" s="6"/>
      <c r="G538" s="9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2.75" customHeight="1">
      <c r="A539" s="3"/>
      <c r="B539" s="6"/>
      <c r="C539" s="3"/>
      <c r="D539" s="3"/>
      <c r="E539" s="3"/>
      <c r="F539" s="6"/>
      <c r="G539" s="9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2.75" customHeight="1">
      <c r="A540" s="3"/>
      <c r="B540" s="6"/>
      <c r="C540" s="3"/>
      <c r="D540" s="3"/>
      <c r="E540" s="3"/>
      <c r="F540" s="6"/>
      <c r="G540" s="9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2.75" customHeight="1">
      <c r="A541" s="3"/>
      <c r="B541" s="6"/>
      <c r="C541" s="3"/>
      <c r="D541" s="3"/>
      <c r="E541" s="3"/>
      <c r="F541" s="6"/>
      <c r="G541" s="9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2.75" customHeight="1">
      <c r="A542" s="3"/>
      <c r="B542" s="6"/>
      <c r="C542" s="3"/>
      <c r="D542" s="3"/>
      <c r="E542" s="3"/>
      <c r="F542" s="6"/>
      <c r="G542" s="9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2.75" customHeight="1">
      <c r="A543" s="3"/>
      <c r="B543" s="6"/>
      <c r="C543" s="3"/>
      <c r="D543" s="3"/>
      <c r="E543" s="3"/>
      <c r="F543" s="6"/>
      <c r="G543" s="9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2.75" customHeight="1">
      <c r="A544" s="3"/>
      <c r="B544" s="6"/>
      <c r="C544" s="3"/>
      <c r="D544" s="3"/>
      <c r="E544" s="3"/>
      <c r="F544" s="6"/>
      <c r="G544" s="9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2.75" customHeight="1">
      <c r="A545" s="3"/>
      <c r="B545" s="6"/>
      <c r="C545" s="3"/>
      <c r="D545" s="3"/>
      <c r="E545" s="3"/>
      <c r="F545" s="6"/>
      <c r="G545" s="9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2.75" customHeight="1">
      <c r="A546" s="3"/>
      <c r="B546" s="6"/>
      <c r="C546" s="3"/>
      <c r="D546" s="3"/>
      <c r="E546" s="3"/>
      <c r="F546" s="6"/>
      <c r="G546" s="9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2.75" customHeight="1">
      <c r="A547" s="3"/>
      <c r="B547" s="6"/>
      <c r="C547" s="3"/>
      <c r="D547" s="3"/>
      <c r="E547" s="3"/>
      <c r="F547" s="6"/>
      <c r="G547" s="9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2.75" customHeight="1">
      <c r="A548" s="3"/>
      <c r="B548" s="6"/>
      <c r="C548" s="3"/>
      <c r="D548" s="3"/>
      <c r="E548" s="3"/>
      <c r="F548" s="6"/>
      <c r="G548" s="9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2.75" customHeight="1">
      <c r="A549" s="3"/>
      <c r="B549" s="6"/>
      <c r="C549" s="3"/>
      <c r="D549" s="3"/>
      <c r="E549" s="3"/>
      <c r="F549" s="6"/>
      <c r="G549" s="9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2.75" customHeight="1">
      <c r="A550" s="3"/>
      <c r="B550" s="6"/>
      <c r="C550" s="3"/>
      <c r="D550" s="3"/>
      <c r="E550" s="3"/>
      <c r="F550" s="6"/>
      <c r="G550" s="9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2.75" customHeight="1">
      <c r="A551" s="3"/>
      <c r="B551" s="6"/>
      <c r="C551" s="3"/>
      <c r="D551" s="3"/>
      <c r="E551" s="3"/>
      <c r="F551" s="6"/>
      <c r="G551" s="9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2.75" customHeight="1">
      <c r="A552" s="3"/>
      <c r="B552" s="6"/>
      <c r="C552" s="3"/>
      <c r="D552" s="3"/>
      <c r="E552" s="3"/>
      <c r="F552" s="6"/>
      <c r="G552" s="9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2.75" customHeight="1">
      <c r="A553" s="3"/>
      <c r="B553" s="6"/>
      <c r="C553" s="3"/>
      <c r="D553" s="3"/>
      <c r="E553" s="3"/>
      <c r="F553" s="6"/>
      <c r="G553" s="9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2.75" customHeight="1">
      <c r="A554" s="3"/>
      <c r="B554" s="6"/>
      <c r="C554" s="3"/>
      <c r="D554" s="3"/>
      <c r="E554" s="3"/>
      <c r="F554" s="6"/>
      <c r="G554" s="9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2.75" customHeight="1">
      <c r="A555" s="3"/>
      <c r="B555" s="6"/>
      <c r="C555" s="3"/>
      <c r="D555" s="3"/>
      <c r="E555" s="3"/>
      <c r="F555" s="6"/>
      <c r="G555" s="9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2.75" customHeight="1">
      <c r="A556" s="3"/>
      <c r="B556" s="6"/>
      <c r="C556" s="3"/>
      <c r="D556" s="3"/>
      <c r="E556" s="3"/>
      <c r="F556" s="6"/>
      <c r="G556" s="9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2.75" customHeight="1">
      <c r="A557" s="3"/>
      <c r="B557" s="6"/>
      <c r="C557" s="3"/>
      <c r="D557" s="3"/>
      <c r="E557" s="3"/>
      <c r="F557" s="6"/>
      <c r="G557" s="9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2.75" customHeight="1">
      <c r="A558" s="3"/>
      <c r="B558" s="6"/>
      <c r="C558" s="3"/>
      <c r="D558" s="3"/>
      <c r="E558" s="3"/>
      <c r="F558" s="6"/>
      <c r="G558" s="9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2.75" customHeight="1">
      <c r="A559" s="3"/>
      <c r="B559" s="6"/>
      <c r="C559" s="3"/>
      <c r="D559" s="3"/>
      <c r="E559" s="3"/>
      <c r="F559" s="6"/>
      <c r="G559" s="9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2.75" customHeight="1">
      <c r="A560" s="3"/>
      <c r="B560" s="6"/>
      <c r="C560" s="3"/>
      <c r="D560" s="3"/>
      <c r="E560" s="3"/>
      <c r="F560" s="6"/>
      <c r="G560" s="9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2.75" customHeight="1">
      <c r="A561" s="3"/>
      <c r="B561" s="6"/>
      <c r="C561" s="3"/>
      <c r="D561" s="3"/>
      <c r="E561" s="3"/>
      <c r="F561" s="6"/>
      <c r="G561" s="9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2.75" customHeight="1">
      <c r="A562" s="3"/>
      <c r="B562" s="6"/>
      <c r="C562" s="3"/>
      <c r="D562" s="3"/>
      <c r="E562" s="3"/>
      <c r="F562" s="6"/>
      <c r="G562" s="9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2.75" customHeight="1">
      <c r="A563" s="3"/>
      <c r="B563" s="6"/>
      <c r="C563" s="3"/>
      <c r="D563" s="3"/>
      <c r="E563" s="3"/>
      <c r="F563" s="6"/>
      <c r="G563" s="9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2.75" customHeight="1">
      <c r="A564" s="3"/>
      <c r="B564" s="6"/>
      <c r="C564" s="3"/>
      <c r="D564" s="3"/>
      <c r="E564" s="3"/>
      <c r="F564" s="6"/>
      <c r="G564" s="9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2.75" customHeight="1">
      <c r="A565" s="3"/>
      <c r="B565" s="6"/>
      <c r="C565" s="3"/>
      <c r="D565" s="3"/>
      <c r="E565" s="3"/>
      <c r="F565" s="6"/>
      <c r="G565" s="9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2.75" customHeight="1">
      <c r="A566" s="3"/>
      <c r="B566" s="6"/>
      <c r="C566" s="3"/>
      <c r="D566" s="3"/>
      <c r="E566" s="3"/>
      <c r="F566" s="6"/>
      <c r="G566" s="9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2.75" customHeight="1">
      <c r="A567" s="3"/>
      <c r="B567" s="6"/>
      <c r="C567" s="3"/>
      <c r="D567" s="3"/>
      <c r="E567" s="3"/>
      <c r="F567" s="6"/>
      <c r="G567" s="9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2.75" customHeight="1">
      <c r="A568" s="3"/>
      <c r="B568" s="6"/>
      <c r="C568" s="3"/>
      <c r="D568" s="3"/>
      <c r="E568" s="3"/>
      <c r="F568" s="6"/>
      <c r="G568" s="9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2.75" customHeight="1">
      <c r="A569" s="3"/>
      <c r="B569" s="6"/>
      <c r="C569" s="3"/>
      <c r="D569" s="3"/>
      <c r="E569" s="3"/>
      <c r="F569" s="6"/>
      <c r="G569" s="9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2.75" customHeight="1">
      <c r="A570" s="3"/>
      <c r="B570" s="6"/>
      <c r="C570" s="3"/>
      <c r="D570" s="3"/>
      <c r="E570" s="3"/>
      <c r="F570" s="6"/>
      <c r="G570" s="9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2.75" customHeight="1">
      <c r="A571" s="3"/>
      <c r="B571" s="6"/>
      <c r="C571" s="3"/>
      <c r="D571" s="3"/>
      <c r="E571" s="3"/>
      <c r="F571" s="6"/>
      <c r="G571" s="9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2.75" customHeight="1">
      <c r="A572" s="3"/>
      <c r="B572" s="6"/>
      <c r="C572" s="3"/>
      <c r="D572" s="3"/>
      <c r="E572" s="3"/>
      <c r="F572" s="6"/>
      <c r="G572" s="9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2.75" customHeight="1">
      <c r="A573" s="3"/>
      <c r="B573" s="6"/>
      <c r="C573" s="3"/>
      <c r="D573" s="3"/>
      <c r="E573" s="3"/>
      <c r="F573" s="6"/>
      <c r="G573" s="9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2.75" customHeight="1">
      <c r="A574" s="3"/>
      <c r="B574" s="6"/>
      <c r="C574" s="3"/>
      <c r="D574" s="3"/>
      <c r="E574" s="3"/>
      <c r="F574" s="6"/>
      <c r="G574" s="9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2.75" customHeight="1">
      <c r="A575" s="3"/>
      <c r="B575" s="6"/>
      <c r="C575" s="3"/>
      <c r="D575" s="3"/>
      <c r="E575" s="3"/>
      <c r="F575" s="6"/>
      <c r="G575" s="9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2.75" customHeight="1">
      <c r="A576" s="3"/>
      <c r="B576" s="6"/>
      <c r="C576" s="3"/>
      <c r="D576" s="3"/>
      <c r="E576" s="3"/>
      <c r="F576" s="6"/>
      <c r="G576" s="9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2.75" customHeight="1">
      <c r="A577" s="3"/>
      <c r="B577" s="6"/>
      <c r="C577" s="3"/>
      <c r="D577" s="3"/>
      <c r="E577" s="3"/>
      <c r="F577" s="6"/>
      <c r="G577" s="9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2.75" customHeight="1">
      <c r="A578" s="3"/>
      <c r="B578" s="6"/>
      <c r="C578" s="3"/>
      <c r="D578" s="3"/>
      <c r="E578" s="3"/>
      <c r="F578" s="6"/>
      <c r="G578" s="9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2.75" customHeight="1">
      <c r="A579" s="3"/>
      <c r="B579" s="6"/>
      <c r="C579" s="3"/>
      <c r="D579" s="3"/>
      <c r="E579" s="3"/>
      <c r="F579" s="6"/>
      <c r="G579" s="9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2.75" customHeight="1">
      <c r="A580" s="3"/>
      <c r="B580" s="6"/>
      <c r="C580" s="3"/>
      <c r="D580" s="3"/>
      <c r="E580" s="3"/>
      <c r="F580" s="6"/>
      <c r="G580" s="9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2.75" customHeight="1">
      <c r="A581" s="3"/>
      <c r="B581" s="6"/>
      <c r="C581" s="3"/>
      <c r="D581" s="3"/>
      <c r="E581" s="3"/>
      <c r="F581" s="6"/>
      <c r="G581" s="9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2.75" customHeight="1">
      <c r="A582" s="3"/>
      <c r="B582" s="6"/>
      <c r="C582" s="3"/>
      <c r="D582" s="3"/>
      <c r="E582" s="3"/>
      <c r="F582" s="6"/>
      <c r="G582" s="9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2.75" customHeight="1">
      <c r="A583" s="3"/>
      <c r="B583" s="6"/>
      <c r="C583" s="3"/>
      <c r="D583" s="3"/>
      <c r="E583" s="3"/>
      <c r="F583" s="6"/>
      <c r="G583" s="9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2.75" customHeight="1">
      <c r="A584" s="3"/>
      <c r="B584" s="6"/>
      <c r="C584" s="3"/>
      <c r="D584" s="3"/>
      <c r="E584" s="3"/>
      <c r="F584" s="6"/>
      <c r="G584" s="9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2.75" customHeight="1">
      <c r="A585" s="3"/>
      <c r="B585" s="6"/>
      <c r="C585" s="3"/>
      <c r="D585" s="3"/>
      <c r="E585" s="3"/>
      <c r="F585" s="6"/>
      <c r="G585" s="9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2.75" customHeight="1">
      <c r="A586" s="3"/>
      <c r="B586" s="6"/>
      <c r="C586" s="3"/>
      <c r="D586" s="3"/>
      <c r="E586" s="3"/>
      <c r="F586" s="6"/>
      <c r="G586" s="9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2.75" customHeight="1">
      <c r="A587" s="3"/>
      <c r="B587" s="6"/>
      <c r="C587" s="3"/>
      <c r="D587" s="3"/>
      <c r="E587" s="3"/>
      <c r="F587" s="6"/>
      <c r="G587" s="9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2.75" customHeight="1">
      <c r="A588" s="3"/>
      <c r="B588" s="6"/>
      <c r="C588" s="3"/>
      <c r="D588" s="3"/>
      <c r="E588" s="3"/>
      <c r="F588" s="6"/>
      <c r="G588" s="9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2.75" customHeight="1">
      <c r="A589" s="3"/>
      <c r="B589" s="6"/>
      <c r="C589" s="3"/>
      <c r="D589" s="3"/>
      <c r="E589" s="3"/>
      <c r="F589" s="6"/>
      <c r="G589" s="9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2.75" customHeight="1">
      <c r="A590" s="3"/>
      <c r="B590" s="6"/>
      <c r="C590" s="3"/>
      <c r="D590" s="3"/>
      <c r="E590" s="3"/>
      <c r="F590" s="6"/>
      <c r="G590" s="9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2.75" customHeight="1">
      <c r="A591" s="3"/>
      <c r="B591" s="6"/>
      <c r="C591" s="3"/>
      <c r="D591" s="3"/>
      <c r="E591" s="3"/>
      <c r="F591" s="6"/>
      <c r="G591" s="9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2.75" customHeight="1">
      <c r="A592" s="3"/>
      <c r="B592" s="6"/>
      <c r="C592" s="3"/>
      <c r="D592" s="3"/>
      <c r="E592" s="3"/>
      <c r="F592" s="6"/>
      <c r="G592" s="9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2.75" customHeight="1">
      <c r="A593" s="3"/>
      <c r="B593" s="6"/>
      <c r="C593" s="3"/>
      <c r="D593" s="3"/>
      <c r="E593" s="3"/>
      <c r="F593" s="6"/>
      <c r="G593" s="9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2.75" customHeight="1">
      <c r="A594" s="3"/>
      <c r="B594" s="6"/>
      <c r="C594" s="3"/>
      <c r="D594" s="3"/>
      <c r="E594" s="3"/>
      <c r="F594" s="6"/>
      <c r="G594" s="9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2.75" customHeight="1">
      <c r="A595" s="3"/>
      <c r="B595" s="6"/>
      <c r="C595" s="3"/>
      <c r="D595" s="3"/>
      <c r="E595" s="3"/>
      <c r="F595" s="6"/>
      <c r="G595" s="9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2.75" customHeight="1">
      <c r="A596" s="3"/>
      <c r="B596" s="6"/>
      <c r="C596" s="3"/>
      <c r="D596" s="3"/>
      <c r="E596" s="3"/>
      <c r="F596" s="6"/>
      <c r="G596" s="9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2.75" customHeight="1">
      <c r="A597" s="3"/>
      <c r="B597" s="6"/>
      <c r="C597" s="3"/>
      <c r="D597" s="3"/>
      <c r="E597" s="3"/>
      <c r="F597" s="6"/>
      <c r="G597" s="9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2.75" customHeight="1">
      <c r="A598" s="3"/>
      <c r="B598" s="6"/>
      <c r="C598" s="3"/>
      <c r="D598" s="3"/>
      <c r="E598" s="3"/>
      <c r="F598" s="6"/>
      <c r="G598" s="9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2.75" customHeight="1">
      <c r="A599" s="3"/>
      <c r="B599" s="6"/>
      <c r="C599" s="3"/>
      <c r="D599" s="3"/>
      <c r="E599" s="3"/>
      <c r="F599" s="6"/>
      <c r="G599" s="9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2.75" customHeight="1">
      <c r="A600" s="3"/>
      <c r="B600" s="6"/>
      <c r="C600" s="3"/>
      <c r="D600" s="3"/>
      <c r="E600" s="3"/>
      <c r="F600" s="6"/>
      <c r="G600" s="9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2.75" customHeight="1">
      <c r="A601" s="3"/>
      <c r="B601" s="6"/>
      <c r="C601" s="3"/>
      <c r="D601" s="3"/>
      <c r="E601" s="3"/>
      <c r="F601" s="6"/>
      <c r="G601" s="9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2.75" customHeight="1">
      <c r="A602" s="3"/>
      <c r="B602" s="6"/>
      <c r="C602" s="3"/>
      <c r="D602" s="3"/>
      <c r="E602" s="3"/>
      <c r="F602" s="6"/>
      <c r="G602" s="9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2.75" customHeight="1">
      <c r="A603" s="3"/>
      <c r="B603" s="6"/>
      <c r="C603" s="3"/>
      <c r="D603" s="3"/>
      <c r="E603" s="3"/>
      <c r="F603" s="6"/>
      <c r="G603" s="9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2.75" customHeight="1">
      <c r="A604" s="3"/>
      <c r="B604" s="6"/>
      <c r="C604" s="3"/>
      <c r="D604" s="3"/>
      <c r="E604" s="3"/>
      <c r="F604" s="6"/>
      <c r="G604" s="9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2.75" customHeight="1">
      <c r="A605" s="3"/>
      <c r="B605" s="6"/>
      <c r="C605" s="3"/>
      <c r="D605" s="3"/>
      <c r="E605" s="3"/>
      <c r="F605" s="6"/>
      <c r="G605" s="9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2.75" customHeight="1">
      <c r="A606" s="3"/>
      <c r="B606" s="6"/>
      <c r="C606" s="3"/>
      <c r="D606" s="3"/>
      <c r="E606" s="3"/>
      <c r="F606" s="6"/>
      <c r="G606" s="9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2.75" customHeight="1">
      <c r="A607" s="3"/>
      <c r="B607" s="6"/>
      <c r="C607" s="3"/>
      <c r="D607" s="3"/>
      <c r="E607" s="3"/>
      <c r="F607" s="6"/>
      <c r="G607" s="9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2.75" customHeight="1">
      <c r="A608" s="3"/>
      <c r="B608" s="6"/>
      <c r="C608" s="3"/>
      <c r="D608" s="3"/>
      <c r="E608" s="3"/>
      <c r="F608" s="6"/>
      <c r="G608" s="9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2.75" customHeight="1">
      <c r="A609" s="3"/>
      <c r="B609" s="6"/>
      <c r="C609" s="3"/>
      <c r="D609" s="3"/>
      <c r="E609" s="3"/>
      <c r="F609" s="6"/>
      <c r="G609" s="9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2.75" customHeight="1">
      <c r="A610" s="3"/>
      <c r="B610" s="6"/>
      <c r="C610" s="3"/>
      <c r="D610" s="3"/>
      <c r="E610" s="3"/>
      <c r="F610" s="6"/>
      <c r="G610" s="9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2.75" customHeight="1">
      <c r="A611" s="3"/>
      <c r="B611" s="6"/>
      <c r="C611" s="3"/>
      <c r="D611" s="3"/>
      <c r="E611" s="3"/>
      <c r="F611" s="6"/>
      <c r="G611" s="9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2.75" customHeight="1">
      <c r="A612" s="3"/>
      <c r="B612" s="6"/>
      <c r="C612" s="3"/>
      <c r="D612" s="3"/>
      <c r="E612" s="3"/>
      <c r="F612" s="6"/>
      <c r="G612" s="9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2.75" customHeight="1">
      <c r="A613" s="3"/>
      <c r="B613" s="6"/>
      <c r="C613" s="3"/>
      <c r="D613" s="3"/>
      <c r="E613" s="3"/>
      <c r="F613" s="6"/>
      <c r="G613" s="9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2.75" customHeight="1">
      <c r="A614" s="3"/>
      <c r="B614" s="6"/>
      <c r="C614" s="3"/>
      <c r="D614" s="3"/>
      <c r="E614" s="3"/>
      <c r="F614" s="6"/>
      <c r="G614" s="9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2.75" customHeight="1">
      <c r="A615" s="3"/>
      <c r="B615" s="6"/>
      <c r="C615" s="3"/>
      <c r="D615" s="3"/>
      <c r="E615" s="3"/>
      <c r="F615" s="6"/>
      <c r="G615" s="9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2.75" customHeight="1">
      <c r="A616" s="3"/>
      <c r="B616" s="6"/>
      <c r="C616" s="3"/>
      <c r="D616" s="3"/>
      <c r="E616" s="3"/>
      <c r="F616" s="6"/>
      <c r="G616" s="9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2.75" customHeight="1">
      <c r="A617" s="3"/>
      <c r="B617" s="6"/>
      <c r="C617" s="3"/>
      <c r="D617" s="3"/>
      <c r="E617" s="3"/>
      <c r="F617" s="6"/>
      <c r="G617" s="9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2.75" customHeight="1">
      <c r="A618" s="3"/>
      <c r="B618" s="6"/>
      <c r="C618" s="3"/>
      <c r="D618" s="3"/>
      <c r="E618" s="3"/>
      <c r="F618" s="6"/>
      <c r="G618" s="9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2.75" customHeight="1">
      <c r="A619" s="3"/>
      <c r="B619" s="6"/>
      <c r="C619" s="3"/>
      <c r="D619" s="3"/>
      <c r="E619" s="3"/>
      <c r="F619" s="6"/>
      <c r="G619" s="9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2.75" customHeight="1">
      <c r="A620" s="3"/>
      <c r="B620" s="6"/>
      <c r="C620" s="3"/>
      <c r="D620" s="3"/>
      <c r="E620" s="3"/>
      <c r="F620" s="6"/>
      <c r="G620" s="9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2.75" customHeight="1">
      <c r="A621" s="3"/>
      <c r="B621" s="6"/>
      <c r="C621" s="3"/>
      <c r="D621" s="3"/>
      <c r="E621" s="3"/>
      <c r="F621" s="6"/>
      <c r="G621" s="9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2.75" customHeight="1">
      <c r="A622" s="3"/>
      <c r="B622" s="6"/>
      <c r="C622" s="3"/>
      <c r="D622" s="3"/>
      <c r="E622" s="3"/>
      <c r="F622" s="6"/>
      <c r="G622" s="9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2.75" customHeight="1">
      <c r="A623" s="3"/>
      <c r="B623" s="6"/>
      <c r="C623" s="3"/>
      <c r="D623" s="3"/>
      <c r="E623" s="3"/>
      <c r="F623" s="6"/>
      <c r="G623" s="9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2.75" customHeight="1">
      <c r="A624" s="3"/>
      <c r="B624" s="6"/>
      <c r="C624" s="3"/>
      <c r="D624" s="3"/>
      <c r="E624" s="3"/>
      <c r="F624" s="6"/>
      <c r="G624" s="9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2.75" customHeight="1">
      <c r="A625" s="3"/>
      <c r="B625" s="6"/>
      <c r="C625" s="3"/>
      <c r="D625" s="3"/>
      <c r="E625" s="3"/>
      <c r="F625" s="6"/>
      <c r="G625" s="9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2.75" customHeight="1">
      <c r="A626" s="3"/>
      <c r="B626" s="6"/>
      <c r="C626" s="3"/>
      <c r="D626" s="3"/>
      <c r="E626" s="3"/>
      <c r="F626" s="6"/>
      <c r="G626" s="9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2.75" customHeight="1">
      <c r="A627" s="3"/>
      <c r="B627" s="6"/>
      <c r="C627" s="3"/>
      <c r="D627" s="3"/>
      <c r="E627" s="3"/>
      <c r="F627" s="6"/>
      <c r="G627" s="9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2.75" customHeight="1">
      <c r="A628" s="3"/>
      <c r="B628" s="6"/>
      <c r="C628" s="3"/>
      <c r="D628" s="3"/>
      <c r="E628" s="3"/>
      <c r="F628" s="6"/>
      <c r="G628" s="9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2.75" customHeight="1">
      <c r="A629" s="3"/>
      <c r="B629" s="6"/>
      <c r="C629" s="3"/>
      <c r="D629" s="3"/>
      <c r="E629" s="3"/>
      <c r="F629" s="6"/>
      <c r="G629" s="9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2.75" customHeight="1">
      <c r="A630" s="3"/>
      <c r="B630" s="6"/>
      <c r="C630" s="3"/>
      <c r="D630" s="3"/>
      <c r="E630" s="3"/>
      <c r="F630" s="6"/>
      <c r="G630" s="9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2.75" customHeight="1">
      <c r="A631" s="3"/>
      <c r="B631" s="6"/>
      <c r="C631" s="3"/>
      <c r="D631" s="3"/>
      <c r="E631" s="3"/>
      <c r="F631" s="6"/>
      <c r="G631" s="9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2.75" customHeight="1">
      <c r="A632" s="3"/>
      <c r="B632" s="6"/>
      <c r="C632" s="3"/>
      <c r="D632" s="3"/>
      <c r="E632" s="3"/>
      <c r="F632" s="6"/>
      <c r="G632" s="9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2.75" customHeight="1">
      <c r="A633" s="3"/>
      <c r="B633" s="6"/>
      <c r="C633" s="3"/>
      <c r="D633" s="3"/>
      <c r="E633" s="3"/>
      <c r="F633" s="6"/>
      <c r="G633" s="9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2.75" customHeight="1">
      <c r="A634" s="3"/>
      <c r="B634" s="6"/>
      <c r="C634" s="3"/>
      <c r="D634" s="3"/>
      <c r="E634" s="3"/>
      <c r="F634" s="6"/>
      <c r="G634" s="9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2.75" customHeight="1">
      <c r="A635" s="3"/>
      <c r="B635" s="6"/>
      <c r="C635" s="3"/>
      <c r="D635" s="3"/>
      <c r="E635" s="3"/>
      <c r="F635" s="6"/>
      <c r="G635" s="9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2.75" customHeight="1">
      <c r="A636" s="3"/>
      <c r="B636" s="6"/>
      <c r="C636" s="3"/>
      <c r="D636" s="3"/>
      <c r="E636" s="3"/>
      <c r="F636" s="6"/>
      <c r="G636" s="9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2.75" customHeight="1">
      <c r="A637" s="3"/>
      <c r="B637" s="6"/>
      <c r="C637" s="3"/>
      <c r="D637" s="3"/>
      <c r="E637" s="3"/>
      <c r="F637" s="6"/>
      <c r="G637" s="9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2.75" customHeight="1">
      <c r="A638" s="3"/>
      <c r="B638" s="6"/>
      <c r="C638" s="3"/>
      <c r="D638" s="3"/>
      <c r="E638" s="3"/>
      <c r="F638" s="6"/>
      <c r="G638" s="9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2.75" customHeight="1">
      <c r="A639" s="3"/>
      <c r="B639" s="6"/>
      <c r="C639" s="3"/>
      <c r="D639" s="3"/>
      <c r="E639" s="3"/>
      <c r="F639" s="6"/>
      <c r="G639" s="9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2.75" customHeight="1">
      <c r="A640" s="3"/>
      <c r="B640" s="6"/>
      <c r="C640" s="3"/>
      <c r="D640" s="3"/>
      <c r="E640" s="3"/>
      <c r="F640" s="6"/>
      <c r="G640" s="9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2.75" customHeight="1">
      <c r="A641" s="3"/>
      <c r="B641" s="6"/>
      <c r="C641" s="3"/>
      <c r="D641" s="3"/>
      <c r="E641" s="3"/>
      <c r="F641" s="6"/>
      <c r="G641" s="9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2.75" customHeight="1">
      <c r="A642" s="3"/>
      <c r="B642" s="6"/>
      <c r="C642" s="3"/>
      <c r="D642" s="3"/>
      <c r="E642" s="3"/>
      <c r="F642" s="6"/>
      <c r="G642" s="9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2.75" customHeight="1">
      <c r="A643" s="3"/>
      <c r="B643" s="6"/>
      <c r="C643" s="3"/>
      <c r="D643" s="3"/>
      <c r="E643" s="3"/>
      <c r="F643" s="6"/>
      <c r="G643" s="9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2.75" customHeight="1">
      <c r="A644" s="3"/>
      <c r="B644" s="6"/>
      <c r="C644" s="3"/>
      <c r="D644" s="3"/>
      <c r="E644" s="3"/>
      <c r="F644" s="6"/>
      <c r="G644" s="9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2.75" customHeight="1">
      <c r="A645" s="3"/>
      <c r="B645" s="6"/>
      <c r="C645" s="3"/>
      <c r="D645" s="3"/>
      <c r="E645" s="3"/>
      <c r="F645" s="6"/>
      <c r="G645" s="9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2.75" customHeight="1">
      <c r="A646" s="3"/>
      <c r="B646" s="6"/>
      <c r="C646" s="3"/>
      <c r="D646" s="3"/>
      <c r="E646" s="3"/>
      <c r="F646" s="6"/>
      <c r="G646" s="9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2.75" customHeight="1">
      <c r="A647" s="3"/>
      <c r="B647" s="6"/>
      <c r="C647" s="3"/>
      <c r="D647" s="3"/>
      <c r="E647" s="3"/>
      <c r="F647" s="6"/>
      <c r="G647" s="9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2.75" customHeight="1">
      <c r="A648" s="3"/>
      <c r="B648" s="6"/>
      <c r="C648" s="3"/>
      <c r="D648" s="3"/>
      <c r="E648" s="3"/>
      <c r="F648" s="6"/>
      <c r="G648" s="9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2.75" customHeight="1">
      <c r="A649" s="3"/>
      <c r="B649" s="6"/>
      <c r="C649" s="3"/>
      <c r="D649" s="3"/>
      <c r="E649" s="3"/>
      <c r="F649" s="6"/>
      <c r="G649" s="9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2.75" customHeight="1">
      <c r="A650" s="3"/>
      <c r="B650" s="6"/>
      <c r="C650" s="3"/>
      <c r="D650" s="3"/>
      <c r="E650" s="3"/>
      <c r="F650" s="6"/>
      <c r="G650" s="9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2.75" customHeight="1">
      <c r="A651" s="3"/>
      <c r="B651" s="6"/>
      <c r="C651" s="3"/>
      <c r="D651" s="3"/>
      <c r="E651" s="3"/>
      <c r="F651" s="6"/>
      <c r="G651" s="9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2.75" customHeight="1">
      <c r="A652" s="3"/>
      <c r="B652" s="6"/>
      <c r="C652" s="3"/>
      <c r="D652" s="3"/>
      <c r="E652" s="3"/>
      <c r="F652" s="6"/>
      <c r="G652" s="9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2.75" customHeight="1">
      <c r="A653" s="3"/>
      <c r="B653" s="6"/>
      <c r="C653" s="3"/>
      <c r="D653" s="3"/>
      <c r="E653" s="3"/>
      <c r="F653" s="6"/>
      <c r="G653" s="9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2.75" customHeight="1">
      <c r="A654" s="3"/>
      <c r="B654" s="6"/>
      <c r="C654" s="3"/>
      <c r="D654" s="3"/>
      <c r="E654" s="3"/>
      <c r="F654" s="6"/>
      <c r="G654" s="9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2.75" customHeight="1">
      <c r="A655" s="3"/>
      <c r="B655" s="6"/>
      <c r="C655" s="3"/>
      <c r="D655" s="3"/>
      <c r="E655" s="3"/>
      <c r="F655" s="6"/>
      <c r="G655" s="9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2.75" customHeight="1">
      <c r="A656" s="3"/>
      <c r="B656" s="6"/>
      <c r="C656" s="3"/>
      <c r="D656" s="3"/>
      <c r="E656" s="3"/>
      <c r="F656" s="6"/>
      <c r="G656" s="9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2.75" customHeight="1">
      <c r="A657" s="3"/>
      <c r="B657" s="6"/>
      <c r="C657" s="3"/>
      <c r="D657" s="3"/>
      <c r="E657" s="3"/>
      <c r="F657" s="6"/>
      <c r="G657" s="9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2.75" customHeight="1">
      <c r="A658" s="3"/>
      <c r="B658" s="6"/>
      <c r="C658" s="3"/>
      <c r="D658" s="3"/>
      <c r="E658" s="3"/>
      <c r="F658" s="6"/>
      <c r="G658" s="9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2.75" customHeight="1">
      <c r="A659" s="3"/>
      <c r="B659" s="6"/>
      <c r="C659" s="3"/>
      <c r="D659" s="3"/>
      <c r="E659" s="3"/>
      <c r="F659" s="6"/>
      <c r="G659" s="9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2.75" customHeight="1">
      <c r="A660" s="3"/>
      <c r="B660" s="6"/>
      <c r="C660" s="3"/>
      <c r="D660" s="3"/>
      <c r="E660" s="3"/>
      <c r="F660" s="6"/>
      <c r="G660" s="9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2.75" customHeight="1">
      <c r="A661" s="3"/>
      <c r="B661" s="6"/>
      <c r="C661" s="3"/>
      <c r="D661" s="3"/>
      <c r="E661" s="3"/>
      <c r="F661" s="6"/>
      <c r="G661" s="9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2.75" customHeight="1">
      <c r="A662" s="3"/>
      <c r="B662" s="6"/>
      <c r="C662" s="3"/>
      <c r="D662" s="3"/>
      <c r="E662" s="3"/>
      <c r="F662" s="6"/>
      <c r="G662" s="9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2.75" customHeight="1">
      <c r="A663" s="3"/>
      <c r="B663" s="6"/>
      <c r="C663" s="3"/>
      <c r="D663" s="3"/>
      <c r="E663" s="3"/>
      <c r="F663" s="6"/>
      <c r="G663" s="9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2.75" customHeight="1">
      <c r="A664" s="3"/>
      <c r="B664" s="6"/>
      <c r="C664" s="3"/>
      <c r="D664" s="3"/>
      <c r="E664" s="3"/>
      <c r="F664" s="6"/>
      <c r="G664" s="9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2.75" customHeight="1">
      <c r="A665" s="3"/>
      <c r="B665" s="6"/>
      <c r="C665" s="3"/>
      <c r="D665" s="3"/>
      <c r="E665" s="3"/>
      <c r="F665" s="6"/>
      <c r="G665" s="9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2.75" customHeight="1">
      <c r="A666" s="3"/>
      <c r="B666" s="6"/>
      <c r="C666" s="3"/>
      <c r="D666" s="3"/>
      <c r="E666" s="3"/>
      <c r="F666" s="6"/>
      <c r="G666" s="9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2.75" customHeight="1">
      <c r="A667" s="3"/>
      <c r="B667" s="6"/>
      <c r="C667" s="3"/>
      <c r="D667" s="3"/>
      <c r="E667" s="3"/>
      <c r="F667" s="6"/>
      <c r="G667" s="9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2.75" customHeight="1">
      <c r="A668" s="3"/>
      <c r="B668" s="6"/>
      <c r="C668" s="3"/>
      <c r="D668" s="3"/>
      <c r="E668" s="3"/>
      <c r="F668" s="6"/>
      <c r="G668" s="9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2.75" customHeight="1">
      <c r="A669" s="3"/>
      <c r="B669" s="6"/>
      <c r="C669" s="3"/>
      <c r="D669" s="3"/>
      <c r="E669" s="3"/>
      <c r="F669" s="6"/>
      <c r="G669" s="9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2.75" customHeight="1">
      <c r="A670" s="3"/>
      <c r="B670" s="6"/>
      <c r="C670" s="3"/>
      <c r="D670" s="3"/>
      <c r="E670" s="3"/>
      <c r="F670" s="6"/>
      <c r="G670" s="9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2.75" customHeight="1">
      <c r="A671" s="3"/>
      <c r="B671" s="6"/>
      <c r="C671" s="3"/>
      <c r="D671" s="3"/>
      <c r="E671" s="3"/>
      <c r="F671" s="6"/>
      <c r="G671" s="9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2.75" customHeight="1">
      <c r="A672" s="3"/>
      <c r="B672" s="6"/>
      <c r="C672" s="3"/>
      <c r="D672" s="3"/>
      <c r="E672" s="3"/>
      <c r="F672" s="6"/>
      <c r="G672" s="9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2.75" customHeight="1">
      <c r="A673" s="3"/>
      <c r="B673" s="6"/>
      <c r="C673" s="3"/>
      <c r="D673" s="3"/>
      <c r="E673" s="3"/>
      <c r="F673" s="6"/>
      <c r="G673" s="9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2.75" customHeight="1">
      <c r="A674" s="3"/>
      <c r="B674" s="6"/>
      <c r="C674" s="3"/>
      <c r="D674" s="3"/>
      <c r="E674" s="3"/>
      <c r="F674" s="6"/>
      <c r="G674" s="9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2.75" customHeight="1">
      <c r="A675" s="3"/>
      <c r="B675" s="6"/>
      <c r="C675" s="3"/>
      <c r="D675" s="3"/>
      <c r="E675" s="3"/>
      <c r="F675" s="6"/>
      <c r="G675" s="9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2.75" customHeight="1">
      <c r="A676" s="3"/>
      <c r="B676" s="6"/>
      <c r="C676" s="3"/>
      <c r="D676" s="3"/>
      <c r="E676" s="3"/>
      <c r="F676" s="6"/>
      <c r="G676" s="9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2.75" customHeight="1">
      <c r="A677" s="3"/>
      <c r="B677" s="6"/>
      <c r="C677" s="3"/>
      <c r="D677" s="3"/>
      <c r="E677" s="3"/>
      <c r="F677" s="6"/>
      <c r="G677" s="9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2.75" customHeight="1">
      <c r="A678" s="3"/>
      <c r="B678" s="6"/>
      <c r="C678" s="3"/>
      <c r="D678" s="3"/>
      <c r="E678" s="3"/>
      <c r="F678" s="6"/>
      <c r="G678" s="9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2.75" customHeight="1">
      <c r="A679" s="3"/>
      <c r="B679" s="6"/>
      <c r="C679" s="3"/>
      <c r="D679" s="3"/>
      <c r="E679" s="3"/>
      <c r="F679" s="6"/>
      <c r="G679" s="9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2.75" customHeight="1">
      <c r="A680" s="3"/>
      <c r="B680" s="6"/>
      <c r="C680" s="3"/>
      <c r="D680" s="3"/>
      <c r="E680" s="3"/>
      <c r="F680" s="6"/>
      <c r="G680" s="9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2.75" customHeight="1">
      <c r="A681" s="3"/>
      <c r="B681" s="6"/>
      <c r="C681" s="3"/>
      <c r="D681" s="3"/>
      <c r="E681" s="3"/>
      <c r="F681" s="6"/>
      <c r="G681" s="9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2.75" customHeight="1">
      <c r="A682" s="3"/>
      <c r="B682" s="6"/>
      <c r="C682" s="3"/>
      <c r="D682" s="3"/>
      <c r="E682" s="3"/>
      <c r="F682" s="6"/>
      <c r="G682" s="9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2.75" customHeight="1">
      <c r="A683" s="3"/>
      <c r="B683" s="6"/>
      <c r="C683" s="3"/>
      <c r="D683" s="3"/>
      <c r="E683" s="3"/>
      <c r="F683" s="6"/>
      <c r="G683" s="9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2.75" customHeight="1">
      <c r="A684" s="3"/>
      <c r="B684" s="6"/>
      <c r="C684" s="3"/>
      <c r="D684" s="3"/>
      <c r="E684" s="3"/>
      <c r="F684" s="6"/>
      <c r="G684" s="9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2.75" customHeight="1">
      <c r="A685" s="3"/>
      <c r="B685" s="6"/>
      <c r="C685" s="3"/>
      <c r="D685" s="3"/>
      <c r="E685" s="3"/>
      <c r="F685" s="6"/>
      <c r="G685" s="9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2.75" customHeight="1">
      <c r="A686" s="3"/>
      <c r="B686" s="6"/>
      <c r="C686" s="3"/>
      <c r="D686" s="3"/>
      <c r="E686" s="3"/>
      <c r="F686" s="6"/>
      <c r="G686" s="9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2.75" customHeight="1">
      <c r="A687" s="3"/>
      <c r="B687" s="6"/>
      <c r="C687" s="3"/>
      <c r="D687" s="3"/>
      <c r="E687" s="3"/>
      <c r="F687" s="6"/>
      <c r="G687" s="9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2.75" customHeight="1">
      <c r="A688" s="3"/>
      <c r="B688" s="6"/>
      <c r="C688" s="3"/>
      <c r="D688" s="3"/>
      <c r="E688" s="3"/>
      <c r="F688" s="6"/>
      <c r="G688" s="9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2.75" customHeight="1">
      <c r="A689" s="3"/>
      <c r="B689" s="6"/>
      <c r="C689" s="3"/>
      <c r="D689" s="3"/>
      <c r="E689" s="3"/>
      <c r="F689" s="6"/>
      <c r="G689" s="9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2.75" customHeight="1">
      <c r="A690" s="3"/>
      <c r="B690" s="6"/>
      <c r="C690" s="3"/>
      <c r="D690" s="3"/>
      <c r="E690" s="3"/>
      <c r="F690" s="6"/>
      <c r="G690" s="9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2.75" customHeight="1">
      <c r="A691" s="3"/>
      <c r="B691" s="6"/>
      <c r="C691" s="3"/>
      <c r="D691" s="3"/>
      <c r="E691" s="3"/>
      <c r="F691" s="6"/>
      <c r="G691" s="9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2.75" customHeight="1">
      <c r="A692" s="3"/>
      <c r="B692" s="6"/>
      <c r="C692" s="3"/>
      <c r="D692" s="3"/>
      <c r="E692" s="3"/>
      <c r="F692" s="6"/>
      <c r="G692" s="9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2.75" customHeight="1">
      <c r="A693" s="3"/>
      <c r="B693" s="6"/>
      <c r="C693" s="3"/>
      <c r="D693" s="3"/>
      <c r="E693" s="3"/>
      <c r="F693" s="6"/>
      <c r="G693" s="9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2.75" customHeight="1">
      <c r="A694" s="3"/>
      <c r="B694" s="6"/>
      <c r="C694" s="3"/>
      <c r="D694" s="3"/>
      <c r="E694" s="3"/>
      <c r="F694" s="6"/>
      <c r="G694" s="9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2.75" customHeight="1">
      <c r="A695" s="3"/>
      <c r="B695" s="6"/>
      <c r="C695" s="3"/>
      <c r="D695" s="3"/>
      <c r="E695" s="3"/>
      <c r="F695" s="6"/>
      <c r="G695" s="9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2.75" customHeight="1">
      <c r="A696" s="3"/>
      <c r="B696" s="6"/>
      <c r="C696" s="3"/>
      <c r="D696" s="3"/>
      <c r="E696" s="3"/>
      <c r="F696" s="6"/>
      <c r="G696" s="9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2.75" customHeight="1">
      <c r="A697" s="3"/>
      <c r="B697" s="6"/>
      <c r="C697" s="3"/>
      <c r="D697" s="3"/>
      <c r="E697" s="3"/>
      <c r="F697" s="6"/>
      <c r="G697" s="9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2.75" customHeight="1">
      <c r="A698" s="3"/>
      <c r="B698" s="6"/>
      <c r="C698" s="3"/>
      <c r="D698" s="3"/>
      <c r="E698" s="3"/>
      <c r="F698" s="6"/>
      <c r="G698" s="9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2.75" customHeight="1">
      <c r="A699" s="3"/>
      <c r="B699" s="6"/>
      <c r="C699" s="3"/>
      <c r="D699" s="3"/>
      <c r="E699" s="3"/>
      <c r="F699" s="6"/>
      <c r="G699" s="9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2.75" customHeight="1">
      <c r="A700" s="3"/>
      <c r="B700" s="6"/>
      <c r="C700" s="3"/>
      <c r="D700" s="3"/>
      <c r="E700" s="3"/>
      <c r="F700" s="6"/>
      <c r="G700" s="9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2.75" customHeight="1">
      <c r="A701" s="3"/>
      <c r="B701" s="6"/>
      <c r="C701" s="3"/>
      <c r="D701" s="3"/>
      <c r="E701" s="3"/>
      <c r="F701" s="6"/>
      <c r="G701" s="9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2.75" customHeight="1">
      <c r="A702" s="3"/>
      <c r="B702" s="6"/>
      <c r="C702" s="3"/>
      <c r="D702" s="3"/>
      <c r="E702" s="3"/>
      <c r="F702" s="6"/>
      <c r="G702" s="9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2.75" customHeight="1">
      <c r="A703" s="3"/>
      <c r="B703" s="6"/>
      <c r="C703" s="3"/>
      <c r="D703" s="3"/>
      <c r="E703" s="3"/>
      <c r="F703" s="6"/>
      <c r="G703" s="9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2.75" customHeight="1">
      <c r="A704" s="3"/>
      <c r="B704" s="6"/>
      <c r="C704" s="3"/>
      <c r="D704" s="3"/>
      <c r="E704" s="3"/>
      <c r="F704" s="6"/>
      <c r="G704" s="9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2.75" customHeight="1">
      <c r="A705" s="3"/>
      <c r="B705" s="6"/>
      <c r="C705" s="3"/>
      <c r="D705" s="3"/>
      <c r="E705" s="3"/>
      <c r="F705" s="6"/>
      <c r="G705" s="9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2.75" customHeight="1">
      <c r="A706" s="3"/>
      <c r="B706" s="6"/>
      <c r="C706" s="3"/>
      <c r="D706" s="3"/>
      <c r="E706" s="3"/>
      <c r="F706" s="6"/>
      <c r="G706" s="9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2.75" customHeight="1">
      <c r="A707" s="3"/>
      <c r="B707" s="6"/>
      <c r="C707" s="3"/>
      <c r="D707" s="3"/>
      <c r="E707" s="3"/>
      <c r="F707" s="6"/>
      <c r="G707" s="9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2.75" customHeight="1">
      <c r="A708" s="3"/>
      <c r="B708" s="6"/>
      <c r="C708" s="3"/>
      <c r="D708" s="3"/>
      <c r="E708" s="3"/>
      <c r="F708" s="6"/>
      <c r="G708" s="9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2.75" customHeight="1">
      <c r="A709" s="3"/>
      <c r="B709" s="6"/>
      <c r="C709" s="3"/>
      <c r="D709" s="3"/>
      <c r="E709" s="3"/>
      <c r="F709" s="6"/>
      <c r="G709" s="9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2.75" customHeight="1">
      <c r="A710" s="3"/>
      <c r="B710" s="6"/>
      <c r="C710" s="3"/>
      <c r="D710" s="3"/>
      <c r="E710" s="3"/>
      <c r="F710" s="6"/>
      <c r="G710" s="9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2.75" customHeight="1">
      <c r="A711" s="3"/>
      <c r="B711" s="6"/>
      <c r="C711" s="3"/>
      <c r="D711" s="3"/>
      <c r="E711" s="3"/>
      <c r="F711" s="6"/>
      <c r="G711" s="9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2.75" customHeight="1">
      <c r="A712" s="3"/>
      <c r="B712" s="6"/>
      <c r="C712" s="3"/>
      <c r="D712" s="3"/>
      <c r="E712" s="3"/>
      <c r="F712" s="6"/>
      <c r="G712" s="9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2.75" customHeight="1">
      <c r="A713" s="3"/>
      <c r="B713" s="6"/>
      <c r="C713" s="3"/>
      <c r="D713" s="3"/>
      <c r="E713" s="3"/>
      <c r="F713" s="6"/>
      <c r="G713" s="9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2.75" customHeight="1">
      <c r="A714" s="3"/>
      <c r="B714" s="6"/>
      <c r="C714" s="3"/>
      <c r="D714" s="3"/>
      <c r="E714" s="3"/>
      <c r="F714" s="6"/>
      <c r="G714" s="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2.75" customHeight="1">
      <c r="A715" s="3"/>
      <c r="B715" s="6"/>
      <c r="C715" s="3"/>
      <c r="D715" s="3"/>
      <c r="E715" s="3"/>
      <c r="F715" s="6"/>
      <c r="G715" s="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2.75" customHeight="1">
      <c r="A716" s="3"/>
      <c r="B716" s="6"/>
      <c r="C716" s="3"/>
      <c r="D716" s="3"/>
      <c r="E716" s="3"/>
      <c r="F716" s="6"/>
      <c r="G716" s="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2.75" customHeight="1">
      <c r="A717" s="3"/>
      <c r="B717" s="6"/>
      <c r="C717" s="3"/>
      <c r="D717" s="3"/>
      <c r="E717" s="3"/>
      <c r="F717" s="6"/>
      <c r="G717" s="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2.75" customHeight="1">
      <c r="A718" s="3"/>
      <c r="B718" s="6"/>
      <c r="C718" s="3"/>
      <c r="D718" s="3"/>
      <c r="E718" s="3"/>
      <c r="F718" s="6"/>
      <c r="G718" s="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2.75" customHeight="1">
      <c r="A719" s="3"/>
      <c r="B719" s="6"/>
      <c r="C719" s="3"/>
      <c r="D719" s="3"/>
      <c r="E719" s="3"/>
      <c r="F719" s="6"/>
      <c r="G719" s="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2.75" customHeight="1">
      <c r="A720" s="3"/>
      <c r="B720" s="6"/>
      <c r="C720" s="3"/>
      <c r="D720" s="3"/>
      <c r="E720" s="3"/>
      <c r="F720" s="6"/>
      <c r="G720" s="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2.75" customHeight="1">
      <c r="A721" s="3"/>
      <c r="B721" s="6"/>
      <c r="C721" s="3"/>
      <c r="D721" s="3"/>
      <c r="E721" s="3"/>
      <c r="F721" s="6"/>
      <c r="G721" s="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2.75" customHeight="1">
      <c r="A722" s="3"/>
      <c r="B722" s="6"/>
      <c r="C722" s="3"/>
      <c r="D722" s="3"/>
      <c r="E722" s="3"/>
      <c r="F722" s="6"/>
      <c r="G722" s="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2.75" customHeight="1">
      <c r="A723" s="3"/>
      <c r="B723" s="6"/>
      <c r="C723" s="3"/>
      <c r="D723" s="3"/>
      <c r="E723" s="3"/>
      <c r="F723" s="6"/>
      <c r="G723" s="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2.75" customHeight="1">
      <c r="A724" s="3"/>
      <c r="B724" s="6"/>
      <c r="C724" s="3"/>
      <c r="D724" s="3"/>
      <c r="E724" s="3"/>
      <c r="F724" s="6"/>
      <c r="G724" s="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2.75" customHeight="1">
      <c r="A725" s="3"/>
      <c r="B725" s="6"/>
      <c r="C725" s="3"/>
      <c r="D725" s="3"/>
      <c r="E725" s="3"/>
      <c r="F725" s="6"/>
      <c r="G725" s="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2.75" customHeight="1">
      <c r="A726" s="3"/>
      <c r="B726" s="6"/>
      <c r="C726" s="3"/>
      <c r="D726" s="3"/>
      <c r="E726" s="3"/>
      <c r="F726" s="6"/>
      <c r="G726" s="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2.75" customHeight="1">
      <c r="A727" s="3"/>
      <c r="B727" s="6"/>
      <c r="C727" s="3"/>
      <c r="D727" s="3"/>
      <c r="E727" s="3"/>
      <c r="F727" s="6"/>
      <c r="G727" s="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2.75" customHeight="1">
      <c r="A728" s="3"/>
      <c r="B728" s="6"/>
      <c r="C728" s="3"/>
      <c r="D728" s="3"/>
      <c r="E728" s="3"/>
      <c r="F728" s="6"/>
      <c r="G728" s="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2.75" customHeight="1">
      <c r="A729" s="3"/>
      <c r="B729" s="6"/>
      <c r="C729" s="3"/>
      <c r="D729" s="3"/>
      <c r="E729" s="3"/>
      <c r="F729" s="6"/>
      <c r="G729" s="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2.75" customHeight="1">
      <c r="A730" s="3"/>
      <c r="B730" s="6"/>
      <c r="C730" s="3"/>
      <c r="D730" s="3"/>
      <c r="E730" s="3"/>
      <c r="F730" s="6"/>
      <c r="G730" s="9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2.75" customHeight="1">
      <c r="A731" s="3"/>
      <c r="B731" s="6"/>
      <c r="C731" s="3"/>
      <c r="D731" s="3"/>
      <c r="E731" s="3"/>
      <c r="F731" s="6"/>
      <c r="G731" s="9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2.75" customHeight="1">
      <c r="A732" s="3"/>
      <c r="B732" s="6"/>
      <c r="C732" s="3"/>
      <c r="D732" s="3"/>
      <c r="E732" s="3"/>
      <c r="F732" s="6"/>
      <c r="G732" s="9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2.75" customHeight="1">
      <c r="A733" s="3"/>
      <c r="B733" s="6"/>
      <c r="C733" s="3"/>
      <c r="D733" s="3"/>
      <c r="E733" s="3"/>
      <c r="F733" s="6"/>
      <c r="G733" s="9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2.75" customHeight="1">
      <c r="A734" s="3"/>
      <c r="B734" s="6"/>
      <c r="C734" s="3"/>
      <c r="D734" s="3"/>
      <c r="E734" s="3"/>
      <c r="F734" s="6"/>
      <c r="G734" s="9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2.75" customHeight="1">
      <c r="A735" s="3"/>
      <c r="B735" s="6"/>
      <c r="C735" s="3"/>
      <c r="D735" s="3"/>
      <c r="E735" s="3"/>
      <c r="F735" s="6"/>
      <c r="G735" s="9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2.75" customHeight="1">
      <c r="A736" s="3"/>
      <c r="B736" s="6"/>
      <c r="C736" s="3"/>
      <c r="D736" s="3"/>
      <c r="E736" s="3"/>
      <c r="F736" s="6"/>
      <c r="G736" s="9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2.75" customHeight="1">
      <c r="A737" s="3"/>
      <c r="B737" s="6"/>
      <c r="C737" s="3"/>
      <c r="D737" s="3"/>
      <c r="E737" s="3"/>
      <c r="F737" s="6"/>
      <c r="G737" s="9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2.75" customHeight="1">
      <c r="A738" s="3"/>
      <c r="B738" s="6"/>
      <c r="C738" s="3"/>
      <c r="D738" s="3"/>
      <c r="E738" s="3"/>
      <c r="F738" s="6"/>
      <c r="G738" s="9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2.75" customHeight="1">
      <c r="A739" s="3"/>
      <c r="B739" s="6"/>
      <c r="C739" s="3"/>
      <c r="D739" s="3"/>
      <c r="E739" s="3"/>
      <c r="F739" s="6"/>
      <c r="G739" s="9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2.75" customHeight="1">
      <c r="A740" s="3"/>
      <c r="B740" s="6"/>
      <c r="C740" s="3"/>
      <c r="D740" s="3"/>
      <c r="E740" s="3"/>
      <c r="F740" s="6"/>
      <c r="G740" s="9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2.75" customHeight="1">
      <c r="A741" s="3"/>
      <c r="B741" s="6"/>
      <c r="C741" s="3"/>
      <c r="D741" s="3"/>
      <c r="E741" s="3"/>
      <c r="F741" s="6"/>
      <c r="G741" s="9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2.75" customHeight="1">
      <c r="A742" s="3"/>
      <c r="B742" s="6"/>
      <c r="C742" s="3"/>
      <c r="D742" s="3"/>
      <c r="E742" s="3"/>
      <c r="F742" s="6"/>
      <c r="G742" s="9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2.75" customHeight="1">
      <c r="A743" s="3"/>
      <c r="B743" s="6"/>
      <c r="C743" s="3"/>
      <c r="D743" s="3"/>
      <c r="E743" s="3"/>
      <c r="F743" s="6"/>
      <c r="G743" s="9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2.75" customHeight="1">
      <c r="A744" s="3"/>
      <c r="B744" s="6"/>
      <c r="C744" s="3"/>
      <c r="D744" s="3"/>
      <c r="E744" s="3"/>
      <c r="F744" s="6"/>
      <c r="G744" s="9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2.75" customHeight="1">
      <c r="A745" s="3"/>
      <c r="B745" s="6"/>
      <c r="C745" s="3"/>
      <c r="D745" s="3"/>
      <c r="E745" s="3"/>
      <c r="F745" s="6"/>
      <c r="G745" s="9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2.75" customHeight="1">
      <c r="A746" s="3"/>
      <c r="B746" s="6"/>
      <c r="C746" s="3"/>
      <c r="D746" s="3"/>
      <c r="E746" s="3"/>
      <c r="F746" s="6"/>
      <c r="G746" s="9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2.75" customHeight="1">
      <c r="A747" s="3"/>
      <c r="B747" s="6"/>
      <c r="C747" s="3"/>
      <c r="D747" s="3"/>
      <c r="E747" s="3"/>
      <c r="F747" s="6"/>
      <c r="G747" s="9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2.75" customHeight="1">
      <c r="A748" s="3"/>
      <c r="B748" s="6"/>
      <c r="C748" s="3"/>
      <c r="D748" s="3"/>
      <c r="E748" s="3"/>
      <c r="F748" s="6"/>
      <c r="G748" s="9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2.75" customHeight="1">
      <c r="A749" s="3"/>
      <c r="B749" s="6"/>
      <c r="C749" s="3"/>
      <c r="D749" s="3"/>
      <c r="E749" s="3"/>
      <c r="F749" s="6"/>
      <c r="G749" s="9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2.75" customHeight="1">
      <c r="A750" s="3"/>
      <c r="B750" s="6"/>
      <c r="C750" s="3"/>
      <c r="D750" s="3"/>
      <c r="E750" s="3"/>
      <c r="F750" s="6"/>
      <c r="G750" s="9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2.75" customHeight="1">
      <c r="A751" s="3"/>
      <c r="B751" s="6"/>
      <c r="C751" s="3"/>
      <c r="D751" s="3"/>
      <c r="E751" s="3"/>
      <c r="F751" s="6"/>
      <c r="G751" s="9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2.75" customHeight="1">
      <c r="A752" s="3"/>
      <c r="B752" s="6"/>
      <c r="C752" s="3"/>
      <c r="D752" s="3"/>
      <c r="E752" s="3"/>
      <c r="F752" s="6"/>
      <c r="G752" s="9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2.75" customHeight="1">
      <c r="A753" s="3"/>
      <c r="B753" s="6"/>
      <c r="C753" s="3"/>
      <c r="D753" s="3"/>
      <c r="E753" s="3"/>
      <c r="F753" s="6"/>
      <c r="G753" s="9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2.75" customHeight="1">
      <c r="A754" s="3"/>
      <c r="B754" s="6"/>
      <c r="C754" s="3"/>
      <c r="D754" s="3"/>
      <c r="E754" s="3"/>
      <c r="F754" s="6"/>
      <c r="G754" s="9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2.75" customHeight="1">
      <c r="A755" s="3"/>
      <c r="B755" s="6"/>
      <c r="C755" s="3"/>
      <c r="D755" s="3"/>
      <c r="E755" s="3"/>
      <c r="F755" s="6"/>
      <c r="G755" s="9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2.75" customHeight="1">
      <c r="A756" s="3"/>
      <c r="B756" s="6"/>
      <c r="C756" s="3"/>
      <c r="D756" s="3"/>
      <c r="E756" s="3"/>
      <c r="F756" s="6"/>
      <c r="G756" s="9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2.75" customHeight="1">
      <c r="A757" s="3"/>
      <c r="B757" s="6"/>
      <c r="C757" s="3"/>
      <c r="D757" s="3"/>
      <c r="E757" s="3"/>
      <c r="F757" s="6"/>
      <c r="G757" s="9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2.75" customHeight="1">
      <c r="A758" s="3"/>
      <c r="B758" s="6"/>
      <c r="C758" s="3"/>
      <c r="D758" s="3"/>
      <c r="E758" s="3"/>
      <c r="F758" s="6"/>
      <c r="G758" s="9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2.75" customHeight="1">
      <c r="A759" s="3"/>
      <c r="B759" s="6"/>
      <c r="C759" s="3"/>
      <c r="D759" s="3"/>
      <c r="E759" s="3"/>
      <c r="F759" s="6"/>
      <c r="G759" s="9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2.75" customHeight="1">
      <c r="A760" s="3"/>
      <c r="B760" s="6"/>
      <c r="C760" s="3"/>
      <c r="D760" s="3"/>
      <c r="E760" s="3"/>
      <c r="F760" s="6"/>
      <c r="G760" s="9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2.75" customHeight="1">
      <c r="A761" s="3"/>
      <c r="B761" s="6"/>
      <c r="C761" s="3"/>
      <c r="D761" s="3"/>
      <c r="E761" s="3"/>
      <c r="F761" s="6"/>
      <c r="G761" s="9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2.75" customHeight="1">
      <c r="A762" s="3"/>
      <c r="B762" s="6"/>
      <c r="C762" s="3"/>
      <c r="D762" s="3"/>
      <c r="E762" s="3"/>
      <c r="F762" s="6"/>
      <c r="G762" s="9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2.75" customHeight="1">
      <c r="A763" s="3"/>
      <c r="B763" s="6"/>
      <c r="C763" s="3"/>
      <c r="D763" s="3"/>
      <c r="E763" s="3"/>
      <c r="F763" s="6"/>
      <c r="G763" s="9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2.75" customHeight="1">
      <c r="A764" s="3"/>
      <c r="B764" s="6"/>
      <c r="C764" s="3"/>
      <c r="D764" s="3"/>
      <c r="E764" s="3"/>
      <c r="F764" s="6"/>
      <c r="G764" s="9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2.75" customHeight="1">
      <c r="A765" s="3"/>
      <c r="B765" s="6"/>
      <c r="C765" s="3"/>
      <c r="D765" s="3"/>
      <c r="E765" s="3"/>
      <c r="F765" s="6"/>
      <c r="G765" s="9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2.75" customHeight="1">
      <c r="A766" s="3"/>
      <c r="B766" s="6"/>
      <c r="C766" s="3"/>
      <c r="D766" s="3"/>
      <c r="E766" s="3"/>
      <c r="F766" s="6"/>
      <c r="G766" s="9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2.75" customHeight="1">
      <c r="A767" s="3"/>
      <c r="B767" s="6"/>
      <c r="C767" s="3"/>
      <c r="D767" s="3"/>
      <c r="E767" s="3"/>
      <c r="F767" s="6"/>
      <c r="G767" s="9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2.75" customHeight="1">
      <c r="A768" s="3"/>
      <c r="B768" s="6"/>
      <c r="C768" s="3"/>
      <c r="D768" s="3"/>
      <c r="E768" s="3"/>
      <c r="F768" s="6"/>
      <c r="G768" s="9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2.75" customHeight="1">
      <c r="A769" s="3"/>
      <c r="B769" s="6"/>
      <c r="C769" s="3"/>
      <c r="D769" s="3"/>
      <c r="E769" s="3"/>
      <c r="F769" s="6"/>
      <c r="G769" s="9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2.75" customHeight="1">
      <c r="A770" s="3"/>
      <c r="B770" s="6"/>
      <c r="C770" s="3"/>
      <c r="D770" s="3"/>
      <c r="E770" s="3"/>
      <c r="F770" s="6"/>
      <c r="G770" s="9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2.75" customHeight="1">
      <c r="A771" s="3"/>
      <c r="B771" s="6"/>
      <c r="C771" s="3"/>
      <c r="D771" s="3"/>
      <c r="E771" s="3"/>
      <c r="F771" s="6"/>
      <c r="G771" s="9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2.75" customHeight="1">
      <c r="A772" s="3"/>
      <c r="B772" s="6"/>
      <c r="C772" s="3"/>
      <c r="D772" s="3"/>
      <c r="E772" s="3"/>
      <c r="F772" s="6"/>
      <c r="G772" s="9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2.75" customHeight="1">
      <c r="A773" s="3"/>
      <c r="B773" s="6"/>
      <c r="C773" s="3"/>
      <c r="D773" s="3"/>
      <c r="E773" s="3"/>
      <c r="F773" s="6"/>
      <c r="G773" s="9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2.75" customHeight="1">
      <c r="A774" s="3"/>
      <c r="B774" s="6"/>
      <c r="C774" s="3"/>
      <c r="D774" s="3"/>
      <c r="E774" s="3"/>
      <c r="F774" s="6"/>
      <c r="G774" s="9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2.75" customHeight="1">
      <c r="A775" s="3"/>
      <c r="B775" s="6"/>
      <c r="C775" s="3"/>
      <c r="D775" s="3"/>
      <c r="E775" s="3"/>
      <c r="F775" s="6"/>
      <c r="G775" s="9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2.75" customHeight="1">
      <c r="A776" s="3"/>
      <c r="B776" s="6"/>
      <c r="C776" s="3"/>
      <c r="D776" s="3"/>
      <c r="E776" s="3"/>
      <c r="F776" s="6"/>
      <c r="G776" s="9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2.75" customHeight="1">
      <c r="A777" s="3"/>
      <c r="B777" s="6"/>
      <c r="C777" s="3"/>
      <c r="D777" s="3"/>
      <c r="E777" s="3"/>
      <c r="F777" s="6"/>
      <c r="G777" s="9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2.75" customHeight="1">
      <c r="A778" s="3"/>
      <c r="B778" s="6"/>
      <c r="C778" s="3"/>
      <c r="D778" s="3"/>
      <c r="E778" s="3"/>
      <c r="F778" s="6"/>
      <c r="G778" s="9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2.75" customHeight="1">
      <c r="A779" s="3"/>
      <c r="B779" s="6"/>
      <c r="C779" s="3"/>
      <c r="D779" s="3"/>
      <c r="E779" s="3"/>
      <c r="F779" s="6"/>
      <c r="G779" s="9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2.75" customHeight="1">
      <c r="A780" s="3"/>
      <c r="B780" s="6"/>
      <c r="C780" s="3"/>
      <c r="D780" s="3"/>
      <c r="E780" s="3"/>
      <c r="F780" s="6"/>
      <c r="G780" s="9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2.75" customHeight="1">
      <c r="A781" s="3"/>
      <c r="B781" s="6"/>
      <c r="C781" s="3"/>
      <c r="D781" s="3"/>
      <c r="E781" s="3"/>
      <c r="F781" s="6"/>
      <c r="G781" s="9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2.75" customHeight="1">
      <c r="A782" s="3"/>
      <c r="B782" s="6"/>
      <c r="C782" s="3"/>
      <c r="D782" s="3"/>
      <c r="E782" s="3"/>
      <c r="F782" s="6"/>
      <c r="G782" s="9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2.75" customHeight="1">
      <c r="A783" s="3"/>
      <c r="B783" s="6"/>
      <c r="C783" s="3"/>
      <c r="D783" s="3"/>
      <c r="E783" s="3"/>
      <c r="F783" s="6"/>
      <c r="G783" s="9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2.75" customHeight="1">
      <c r="A784" s="3"/>
      <c r="B784" s="6"/>
      <c r="C784" s="3"/>
      <c r="D784" s="3"/>
      <c r="E784" s="3"/>
      <c r="F784" s="6"/>
      <c r="G784" s="9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2.75" customHeight="1">
      <c r="A785" s="3"/>
      <c r="B785" s="6"/>
      <c r="C785" s="3"/>
      <c r="D785" s="3"/>
      <c r="E785" s="3"/>
      <c r="F785" s="6"/>
      <c r="G785" s="9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2.75" customHeight="1">
      <c r="A786" s="3"/>
      <c r="B786" s="6"/>
      <c r="C786" s="3"/>
      <c r="D786" s="3"/>
      <c r="E786" s="3"/>
      <c r="F786" s="6"/>
      <c r="G786" s="9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2.75" customHeight="1">
      <c r="A787" s="3"/>
      <c r="B787" s="6"/>
      <c r="C787" s="3"/>
      <c r="D787" s="3"/>
      <c r="E787" s="3"/>
      <c r="F787" s="6"/>
      <c r="G787" s="9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2.75" customHeight="1">
      <c r="A788" s="3"/>
      <c r="B788" s="6"/>
      <c r="C788" s="3"/>
      <c r="D788" s="3"/>
      <c r="E788" s="3"/>
      <c r="F788" s="6"/>
      <c r="G788" s="9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2.75" customHeight="1">
      <c r="A789" s="3"/>
      <c r="B789" s="6"/>
      <c r="C789" s="3"/>
      <c r="D789" s="3"/>
      <c r="E789" s="3"/>
      <c r="F789" s="6"/>
      <c r="G789" s="9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2.75" customHeight="1">
      <c r="A790" s="3"/>
      <c r="B790" s="6"/>
      <c r="C790" s="3"/>
      <c r="D790" s="3"/>
      <c r="E790" s="3"/>
      <c r="F790" s="6"/>
      <c r="G790" s="9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2.75" customHeight="1">
      <c r="A791" s="3"/>
      <c r="B791" s="6"/>
      <c r="C791" s="3"/>
      <c r="D791" s="3"/>
      <c r="E791" s="3"/>
      <c r="F791" s="6"/>
      <c r="G791" s="9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2.75" customHeight="1">
      <c r="A792" s="3"/>
      <c r="B792" s="6"/>
      <c r="C792" s="3"/>
      <c r="D792" s="3"/>
      <c r="E792" s="3"/>
      <c r="F792" s="6"/>
      <c r="G792" s="9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2.75" customHeight="1">
      <c r="A793" s="3"/>
      <c r="B793" s="6"/>
      <c r="C793" s="3"/>
      <c r="D793" s="3"/>
      <c r="E793" s="3"/>
      <c r="F793" s="6"/>
      <c r="G793" s="9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2.75" customHeight="1">
      <c r="A794" s="3"/>
      <c r="B794" s="6"/>
      <c r="C794" s="3"/>
      <c r="D794" s="3"/>
      <c r="E794" s="3"/>
      <c r="F794" s="6"/>
      <c r="G794" s="9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2.75" customHeight="1">
      <c r="A795" s="3"/>
      <c r="B795" s="6"/>
      <c r="C795" s="3"/>
      <c r="D795" s="3"/>
      <c r="E795" s="3"/>
      <c r="F795" s="6"/>
      <c r="G795" s="9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2.75" customHeight="1">
      <c r="A796" s="3"/>
      <c r="B796" s="6"/>
      <c r="C796" s="3"/>
      <c r="D796" s="3"/>
      <c r="E796" s="3"/>
      <c r="F796" s="6"/>
      <c r="G796" s="9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2.75" customHeight="1">
      <c r="A797" s="3"/>
      <c r="B797" s="6"/>
      <c r="C797" s="3"/>
      <c r="D797" s="3"/>
      <c r="E797" s="3"/>
      <c r="F797" s="6"/>
      <c r="G797" s="9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2.75" customHeight="1">
      <c r="A798" s="3"/>
      <c r="B798" s="6"/>
      <c r="C798" s="3"/>
      <c r="D798" s="3"/>
      <c r="E798" s="3"/>
      <c r="F798" s="6"/>
      <c r="G798" s="9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2.75" customHeight="1">
      <c r="A799" s="3"/>
      <c r="B799" s="6"/>
      <c r="C799" s="3"/>
      <c r="D799" s="3"/>
      <c r="E799" s="3"/>
      <c r="F799" s="6"/>
      <c r="G799" s="9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2.75" customHeight="1">
      <c r="A800" s="3"/>
      <c r="B800" s="6"/>
      <c r="C800" s="3"/>
      <c r="D800" s="3"/>
      <c r="E800" s="3"/>
      <c r="F800" s="6"/>
      <c r="G800" s="9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2.75" customHeight="1">
      <c r="A801" s="3"/>
      <c r="B801" s="6"/>
      <c r="C801" s="3"/>
      <c r="D801" s="3"/>
      <c r="E801" s="3"/>
      <c r="F801" s="6"/>
      <c r="G801" s="9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2.75" customHeight="1">
      <c r="A802" s="3"/>
      <c r="B802" s="6"/>
      <c r="C802" s="3"/>
      <c r="D802" s="3"/>
      <c r="E802" s="3"/>
      <c r="F802" s="6"/>
      <c r="G802" s="9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2.75" customHeight="1">
      <c r="A803" s="3"/>
      <c r="B803" s="6"/>
      <c r="C803" s="3"/>
      <c r="D803" s="3"/>
      <c r="E803" s="3"/>
      <c r="F803" s="6"/>
      <c r="G803" s="9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2.75" customHeight="1">
      <c r="A804" s="3"/>
      <c r="B804" s="6"/>
      <c r="C804" s="3"/>
      <c r="D804" s="3"/>
      <c r="E804" s="3"/>
      <c r="F804" s="6"/>
      <c r="G804" s="9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2.75" customHeight="1">
      <c r="A805" s="3"/>
      <c r="B805" s="6"/>
      <c r="C805" s="3"/>
      <c r="D805" s="3"/>
      <c r="E805" s="3"/>
      <c r="F805" s="6"/>
      <c r="G805" s="9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2.75" customHeight="1">
      <c r="A806" s="3"/>
      <c r="B806" s="6"/>
      <c r="C806" s="3"/>
      <c r="D806" s="3"/>
      <c r="E806" s="3"/>
      <c r="F806" s="6"/>
      <c r="G806" s="9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2.75" customHeight="1">
      <c r="A807" s="3"/>
      <c r="B807" s="6"/>
      <c r="C807" s="3"/>
      <c r="D807" s="3"/>
      <c r="E807" s="3"/>
      <c r="F807" s="6"/>
      <c r="G807" s="9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2.75" customHeight="1">
      <c r="A808" s="3"/>
      <c r="B808" s="6"/>
      <c r="C808" s="3"/>
      <c r="D808" s="3"/>
      <c r="E808" s="3"/>
      <c r="F808" s="6"/>
      <c r="G808" s="9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2.75" customHeight="1">
      <c r="A809" s="3"/>
      <c r="B809" s="6"/>
      <c r="C809" s="3"/>
      <c r="D809" s="3"/>
      <c r="E809" s="3"/>
      <c r="F809" s="6"/>
      <c r="G809" s="9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2.75" customHeight="1">
      <c r="A810" s="3"/>
      <c r="B810" s="6"/>
      <c r="C810" s="3"/>
      <c r="D810" s="3"/>
      <c r="E810" s="3"/>
      <c r="F810" s="6"/>
      <c r="G810" s="9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2.75" customHeight="1">
      <c r="A811" s="3"/>
      <c r="B811" s="6"/>
      <c r="C811" s="3"/>
      <c r="D811" s="3"/>
      <c r="E811" s="3"/>
      <c r="F811" s="6"/>
      <c r="G811" s="9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2.75" customHeight="1">
      <c r="A812" s="3"/>
      <c r="B812" s="6"/>
      <c r="C812" s="3"/>
      <c r="D812" s="3"/>
      <c r="E812" s="3"/>
      <c r="F812" s="6"/>
      <c r="G812" s="9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2.75" customHeight="1">
      <c r="A813" s="3"/>
      <c r="B813" s="6"/>
      <c r="C813" s="3"/>
      <c r="D813" s="3"/>
      <c r="E813" s="3"/>
      <c r="F813" s="6"/>
      <c r="G813" s="9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2.75" customHeight="1">
      <c r="A814" s="3"/>
      <c r="B814" s="6"/>
      <c r="C814" s="3"/>
      <c r="D814" s="3"/>
      <c r="E814" s="3"/>
      <c r="F814" s="6"/>
      <c r="G814" s="9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2.75" customHeight="1">
      <c r="A815" s="3"/>
      <c r="B815" s="6"/>
      <c r="C815" s="3"/>
      <c r="D815" s="3"/>
      <c r="E815" s="3"/>
      <c r="F815" s="6"/>
      <c r="G815" s="9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2.75" customHeight="1">
      <c r="A816" s="3"/>
      <c r="B816" s="6"/>
      <c r="C816" s="3"/>
      <c r="D816" s="3"/>
      <c r="E816" s="3"/>
      <c r="F816" s="6"/>
      <c r="G816" s="9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2.75" customHeight="1">
      <c r="A817" s="3"/>
      <c r="B817" s="6"/>
      <c r="C817" s="3"/>
      <c r="D817" s="3"/>
      <c r="E817" s="3"/>
      <c r="F817" s="6"/>
      <c r="G817" s="9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2.75" customHeight="1">
      <c r="A818" s="3"/>
      <c r="B818" s="6"/>
      <c r="C818" s="3"/>
      <c r="D818" s="3"/>
      <c r="E818" s="3"/>
      <c r="F818" s="6"/>
      <c r="G818" s="9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2.75" customHeight="1">
      <c r="A819" s="3"/>
      <c r="B819" s="6"/>
      <c r="C819" s="3"/>
      <c r="D819" s="3"/>
      <c r="E819" s="3"/>
      <c r="F819" s="6"/>
      <c r="G819" s="9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2.75" customHeight="1">
      <c r="A820" s="3"/>
      <c r="B820" s="6"/>
      <c r="C820" s="3"/>
      <c r="D820" s="3"/>
      <c r="E820" s="3"/>
      <c r="F820" s="6"/>
      <c r="G820" s="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2.75" customHeight="1">
      <c r="A821" s="3"/>
      <c r="B821" s="6"/>
      <c r="C821" s="3"/>
      <c r="D821" s="3"/>
      <c r="E821" s="3"/>
      <c r="F821" s="6"/>
      <c r="G821" s="9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2.75" customHeight="1">
      <c r="A822" s="3"/>
      <c r="B822" s="6"/>
      <c r="C822" s="3"/>
      <c r="D822" s="3"/>
      <c r="E822" s="3"/>
      <c r="F822" s="6"/>
      <c r="G822" s="9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2.75" customHeight="1">
      <c r="A823" s="3"/>
      <c r="B823" s="6"/>
      <c r="C823" s="3"/>
      <c r="D823" s="3"/>
      <c r="E823" s="3"/>
      <c r="F823" s="6"/>
      <c r="G823" s="9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2.75" customHeight="1">
      <c r="A824" s="3"/>
      <c r="B824" s="6"/>
      <c r="C824" s="3"/>
      <c r="D824" s="3"/>
      <c r="E824" s="3"/>
      <c r="F824" s="6"/>
      <c r="G824" s="9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2.75" customHeight="1">
      <c r="A825" s="3"/>
      <c r="B825" s="6"/>
      <c r="C825" s="3"/>
      <c r="D825" s="3"/>
      <c r="E825" s="3"/>
      <c r="F825" s="6"/>
      <c r="G825" s="9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2.75" customHeight="1">
      <c r="A826" s="3"/>
      <c r="B826" s="6"/>
      <c r="C826" s="3"/>
      <c r="D826" s="3"/>
      <c r="E826" s="3"/>
      <c r="F826" s="6"/>
      <c r="G826" s="9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2.75" customHeight="1">
      <c r="A827" s="3"/>
      <c r="B827" s="6"/>
      <c r="C827" s="3"/>
      <c r="D827" s="3"/>
      <c r="E827" s="3"/>
      <c r="F827" s="6"/>
      <c r="G827" s="9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2.75" customHeight="1">
      <c r="A828" s="3"/>
      <c r="B828" s="6"/>
      <c r="C828" s="3"/>
      <c r="D828" s="3"/>
      <c r="E828" s="3"/>
      <c r="F828" s="6"/>
      <c r="G828" s="9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2.75" customHeight="1">
      <c r="A829" s="3"/>
      <c r="B829" s="6"/>
      <c r="C829" s="3"/>
      <c r="D829" s="3"/>
      <c r="E829" s="3"/>
      <c r="F829" s="6"/>
      <c r="G829" s="9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2.75" customHeight="1">
      <c r="A830" s="3"/>
      <c r="B830" s="6"/>
      <c r="C830" s="3"/>
      <c r="D830" s="3"/>
      <c r="E830" s="3"/>
      <c r="F830" s="6"/>
      <c r="G830" s="9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2.75" customHeight="1">
      <c r="A831" s="3"/>
      <c r="B831" s="6"/>
      <c r="C831" s="3"/>
      <c r="D831" s="3"/>
      <c r="E831" s="3"/>
      <c r="F831" s="6"/>
      <c r="G831" s="9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2.75" customHeight="1">
      <c r="A832" s="3"/>
      <c r="B832" s="6"/>
      <c r="C832" s="3"/>
      <c r="D832" s="3"/>
      <c r="E832" s="3"/>
      <c r="F832" s="6"/>
      <c r="G832" s="9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2.75" customHeight="1">
      <c r="A833" s="3"/>
      <c r="B833" s="6"/>
      <c r="C833" s="3"/>
      <c r="D833" s="3"/>
      <c r="E833" s="3"/>
      <c r="F833" s="6"/>
      <c r="G833" s="9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2.75" customHeight="1">
      <c r="A834" s="3"/>
      <c r="B834" s="6"/>
      <c r="C834" s="3"/>
      <c r="D834" s="3"/>
      <c r="E834" s="3"/>
      <c r="F834" s="6"/>
      <c r="G834" s="9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2.75" customHeight="1">
      <c r="A835" s="3"/>
      <c r="B835" s="6"/>
      <c r="C835" s="3"/>
      <c r="D835" s="3"/>
      <c r="E835" s="3"/>
      <c r="F835" s="6"/>
      <c r="G835" s="9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2.75" customHeight="1">
      <c r="A836" s="3"/>
      <c r="B836" s="6"/>
      <c r="C836" s="3"/>
      <c r="D836" s="3"/>
      <c r="E836" s="3"/>
      <c r="F836" s="6"/>
      <c r="G836" s="9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2.75" customHeight="1">
      <c r="A837" s="3"/>
      <c r="B837" s="6"/>
      <c r="C837" s="3"/>
      <c r="D837" s="3"/>
      <c r="E837" s="3"/>
      <c r="F837" s="6"/>
      <c r="G837" s="9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2.75" customHeight="1">
      <c r="A838" s="3"/>
      <c r="B838" s="6"/>
      <c r="C838" s="3"/>
      <c r="D838" s="3"/>
      <c r="E838" s="3"/>
      <c r="F838" s="6"/>
      <c r="G838" s="9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2.75" customHeight="1">
      <c r="A839" s="3"/>
      <c r="B839" s="6"/>
      <c r="C839" s="3"/>
      <c r="D839" s="3"/>
      <c r="E839" s="3"/>
      <c r="F839" s="6"/>
      <c r="G839" s="9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2.75" customHeight="1">
      <c r="A840" s="3"/>
      <c r="B840" s="6"/>
      <c r="C840" s="3"/>
      <c r="D840" s="3"/>
      <c r="E840" s="3"/>
      <c r="F840" s="6"/>
      <c r="G840" s="9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2.75" customHeight="1">
      <c r="A841" s="3"/>
      <c r="B841" s="6"/>
      <c r="C841" s="3"/>
      <c r="D841" s="3"/>
      <c r="E841" s="3"/>
      <c r="F841" s="6"/>
      <c r="G841" s="9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2.75" customHeight="1">
      <c r="A842" s="3"/>
      <c r="B842" s="6"/>
      <c r="C842" s="3"/>
      <c r="D842" s="3"/>
      <c r="E842" s="3"/>
      <c r="F842" s="6"/>
      <c r="G842" s="9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2.75" customHeight="1">
      <c r="A843" s="3"/>
      <c r="B843" s="6"/>
      <c r="C843" s="3"/>
      <c r="D843" s="3"/>
      <c r="E843" s="3"/>
      <c r="F843" s="6"/>
      <c r="G843" s="9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2.75" customHeight="1">
      <c r="A844" s="3"/>
      <c r="B844" s="6"/>
      <c r="C844" s="3"/>
      <c r="D844" s="3"/>
      <c r="E844" s="3"/>
      <c r="F844" s="6"/>
      <c r="G844" s="9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2.75" customHeight="1">
      <c r="A845" s="3"/>
      <c r="B845" s="6"/>
      <c r="C845" s="3"/>
      <c r="D845" s="3"/>
      <c r="E845" s="3"/>
      <c r="F845" s="6"/>
      <c r="G845" s="9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2.75" customHeight="1">
      <c r="A846" s="3"/>
      <c r="B846" s="6"/>
      <c r="C846" s="3"/>
      <c r="D846" s="3"/>
      <c r="E846" s="3"/>
      <c r="F846" s="6"/>
      <c r="G846" s="9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2.75" customHeight="1">
      <c r="A847" s="3"/>
      <c r="B847" s="6"/>
      <c r="C847" s="3"/>
      <c r="D847" s="3"/>
      <c r="E847" s="3"/>
      <c r="F847" s="6"/>
      <c r="G847" s="9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2.75" customHeight="1">
      <c r="A848" s="3"/>
      <c r="B848" s="6"/>
      <c r="C848" s="3"/>
      <c r="D848" s="3"/>
      <c r="E848" s="3"/>
      <c r="F848" s="6"/>
      <c r="G848" s="9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2.75" customHeight="1">
      <c r="A849" s="3"/>
      <c r="B849" s="6"/>
      <c r="C849" s="3"/>
      <c r="D849" s="3"/>
      <c r="E849" s="3"/>
      <c r="F849" s="6"/>
      <c r="G849" s="9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2.75" customHeight="1">
      <c r="A850" s="3"/>
      <c r="B850" s="6"/>
      <c r="C850" s="3"/>
      <c r="D850" s="3"/>
      <c r="E850" s="3"/>
      <c r="F850" s="6"/>
      <c r="G850" s="9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2.75" customHeight="1">
      <c r="A851" s="3"/>
      <c r="B851" s="6"/>
      <c r="C851" s="3"/>
      <c r="D851" s="3"/>
      <c r="E851" s="3"/>
      <c r="F851" s="6"/>
      <c r="G851" s="9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2.75" customHeight="1">
      <c r="A852" s="3"/>
      <c r="B852" s="6"/>
      <c r="C852" s="3"/>
      <c r="D852" s="3"/>
      <c r="E852" s="3"/>
      <c r="F852" s="6"/>
      <c r="G852" s="9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2.75" customHeight="1">
      <c r="A853" s="3"/>
      <c r="B853" s="6"/>
      <c r="C853" s="3"/>
      <c r="D853" s="3"/>
      <c r="E853" s="3"/>
      <c r="F853" s="6"/>
      <c r="G853" s="9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2.75" customHeight="1">
      <c r="A854" s="3"/>
      <c r="B854" s="6"/>
      <c r="C854" s="3"/>
      <c r="D854" s="3"/>
      <c r="E854" s="3"/>
      <c r="F854" s="6"/>
      <c r="G854" s="9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2.75" customHeight="1">
      <c r="A855" s="3"/>
      <c r="B855" s="6"/>
      <c r="C855" s="3"/>
      <c r="D855" s="3"/>
      <c r="E855" s="3"/>
      <c r="F855" s="6"/>
      <c r="G855" s="9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2.75" customHeight="1">
      <c r="A856" s="3"/>
      <c r="B856" s="6"/>
      <c r="C856" s="3"/>
      <c r="D856" s="3"/>
      <c r="E856" s="3"/>
      <c r="F856" s="6"/>
      <c r="G856" s="9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2.75" customHeight="1">
      <c r="A857" s="3"/>
      <c r="B857" s="6"/>
      <c r="C857" s="3"/>
      <c r="D857" s="3"/>
      <c r="E857" s="3"/>
      <c r="F857" s="6"/>
      <c r="G857" s="9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2.75" customHeight="1">
      <c r="A858" s="3"/>
      <c r="B858" s="6"/>
      <c r="C858" s="3"/>
      <c r="D858" s="3"/>
      <c r="E858" s="3"/>
      <c r="F858" s="6"/>
      <c r="G858" s="9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69"/>
      <c r="B859" s="70"/>
      <c r="C859" s="69"/>
      <c r="D859" s="69"/>
      <c r="E859" s="69"/>
      <c r="F859" s="70"/>
      <c r="G859" s="71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</row>
  </sheetData>
  <mergeCells count="10">
    <mergeCell ref="A8:J8"/>
    <mergeCell ref="C11:D11"/>
    <mergeCell ref="C13:D13"/>
    <mergeCell ref="A1:J1"/>
    <mergeCell ref="A2:J2"/>
    <mergeCell ref="A3:J3"/>
    <mergeCell ref="A4:J4"/>
    <mergeCell ref="A5:J5"/>
    <mergeCell ref="A7:J7"/>
    <mergeCell ref="A9:S9"/>
  </mergeCells>
  <printOptions/>
  <pageMargins bottom="0.7480314960629921" footer="0.0" header="0.0" left="0.6299212598425197" right="0.5511811023622047" top="0.4330708661417323"/>
  <pageSetup paperSize="9" orientation="portrait"/>
  <colBreaks count="1" manualBreakCount="1">
    <brk id="19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3.38"/>
    <col customWidth="1" min="2" max="2" width="2.0"/>
    <col customWidth="1" min="3" max="3" width="4.13"/>
    <col customWidth="1" min="4" max="4" width="10.88"/>
    <col customWidth="1" min="5" max="5" width="2.0"/>
    <col customWidth="1" min="6" max="6" width="2.88"/>
    <col customWidth="1" min="7" max="7" width="3.38"/>
    <col customWidth="1" hidden="1" min="8" max="8" width="2.75"/>
    <col customWidth="1" hidden="1" min="9" max="9" width="2.88"/>
    <col customWidth="1" min="10" max="10" width="4.5"/>
    <col customWidth="1" min="11" max="11" width="4.63"/>
    <col customWidth="1" min="12" max="53" width="1.75"/>
    <col customWidth="1" min="54" max="54" width="4.75"/>
  </cols>
  <sheetData>
    <row r="1">
      <c r="A1" s="72" t="s">
        <v>0</v>
      </c>
    </row>
    <row r="2">
      <c r="A2" s="72" t="s">
        <v>1</v>
      </c>
    </row>
    <row r="3">
      <c r="A3" s="73" t="s">
        <v>2</v>
      </c>
    </row>
    <row r="4">
      <c r="A4" s="6" t="s">
        <v>3</v>
      </c>
    </row>
    <row r="5">
      <c r="A5" s="74" t="s">
        <v>27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>
      <c r="A6" s="3"/>
      <c r="B6" s="6"/>
      <c r="C6" s="3"/>
      <c r="D6" s="3"/>
      <c r="E6" s="3"/>
      <c r="F6" s="3"/>
      <c r="G6" s="3"/>
      <c r="H6" s="3"/>
      <c r="I6" s="3"/>
    </row>
    <row r="7">
      <c r="A7" s="10" t="s">
        <v>28</v>
      </c>
    </row>
    <row r="8">
      <c r="A8" s="10" t="s">
        <v>29</v>
      </c>
    </row>
    <row r="10">
      <c r="B10" s="75" t="str">
        <f>IFERROR(__xludf.DUMMYFUNCTION("IMPORTRANGE(""1n6XQOgY_D88NboVKmK2lEdnPA9rUo-5REQDKA7kfvEU"",""TLP PRIVATE!A2:AZ15"")"),"#")</f>
        <v>#</v>
      </c>
      <c r="C10" s="76" t="str">
        <f>IFERROR(__xludf.DUMMYFUNCTION("""COMPUTED_VALUE"""),"Kegiatan")</f>
        <v>Kegiatan</v>
      </c>
      <c r="D10" s="77"/>
      <c r="E10" s="78"/>
      <c r="F10" s="76" t="str">
        <f>IFERROR(__xludf.DUMMYFUNCTION("""COMPUTED_VALUE"""),"PIC")</f>
        <v>PIC</v>
      </c>
      <c r="G10" s="79" t="str">
        <f>IFERROR(__xludf.DUMMYFUNCTION("""COMPUTED_VALUE"""),"Durasi (H)")</f>
        <v>Durasi (H)</v>
      </c>
      <c r="H10" s="80"/>
      <c r="I10" s="81"/>
      <c r="J10" s="82" t="str">
        <f>IFERROR(__xludf.DUMMYFUNCTION("""COMPUTED_VALUE"""),"Mulai")</f>
        <v>Mulai</v>
      </c>
      <c r="K10" s="75" t="str">
        <f>IFERROR(__xludf.DUMMYFUNCTION("""COMPUTED_VALUE"""),"Selesai")</f>
        <v>Selesai</v>
      </c>
      <c r="L10" s="83">
        <f>IFERROR(__xludf.DUMMYFUNCTION("""COMPUTED_VALUE"""),44613.0)</f>
        <v>44613</v>
      </c>
      <c r="M10" s="84"/>
      <c r="N10" s="84"/>
      <c r="O10" s="84"/>
      <c r="P10" s="84"/>
      <c r="Q10" s="84"/>
      <c r="R10" s="35"/>
      <c r="S10" s="85">
        <f>IFERROR(__xludf.DUMMYFUNCTION("""COMPUTED_VALUE"""),44620.0)</f>
        <v>44620</v>
      </c>
      <c r="T10" s="84"/>
      <c r="U10" s="84"/>
      <c r="V10" s="84"/>
      <c r="W10" s="84"/>
      <c r="X10" s="84"/>
      <c r="Y10" s="35"/>
      <c r="Z10" s="85">
        <f>IFERROR(__xludf.DUMMYFUNCTION("""COMPUTED_VALUE"""),44627.0)</f>
        <v>44627</v>
      </c>
      <c r="AA10" s="84"/>
      <c r="AB10" s="84"/>
      <c r="AC10" s="84"/>
      <c r="AD10" s="84"/>
      <c r="AE10" s="84"/>
      <c r="AF10" s="35"/>
      <c r="AG10" s="85">
        <f>IFERROR(__xludf.DUMMYFUNCTION("""COMPUTED_VALUE"""),44634.0)</f>
        <v>44634</v>
      </c>
      <c r="AH10" s="84"/>
      <c r="AI10" s="84"/>
      <c r="AJ10" s="84"/>
      <c r="AK10" s="84"/>
      <c r="AL10" s="84"/>
      <c r="AM10" s="35"/>
      <c r="AN10" s="85">
        <f>IFERROR(__xludf.DUMMYFUNCTION("""COMPUTED_VALUE"""),44641.0)</f>
        <v>44641</v>
      </c>
      <c r="AO10" s="84"/>
      <c r="AP10" s="84"/>
      <c r="AQ10" s="84"/>
      <c r="AR10" s="84"/>
      <c r="AS10" s="84"/>
      <c r="AT10" s="35"/>
      <c r="AU10" s="85">
        <f>IFERROR(__xludf.DUMMYFUNCTION("""COMPUTED_VALUE"""),44648.0)</f>
        <v>44648</v>
      </c>
      <c r="AV10" s="84"/>
      <c r="AW10" s="84"/>
      <c r="AX10" s="84"/>
      <c r="AY10" s="84"/>
      <c r="AZ10" s="84"/>
      <c r="BA10" s="35"/>
    </row>
    <row r="11" ht="11.25" customHeight="1">
      <c r="A11" s="86"/>
      <c r="B11" s="87"/>
      <c r="C11" s="88"/>
      <c r="E11" s="23"/>
      <c r="F11" s="88"/>
      <c r="G11" s="87"/>
      <c r="H11" s="89"/>
      <c r="I11" s="90"/>
      <c r="J11" s="23"/>
      <c r="K11" s="87"/>
      <c r="L11" s="91">
        <f>IFERROR(__xludf.DUMMYFUNCTION("""COMPUTED_VALUE"""),44613.0)</f>
        <v>44613</v>
      </c>
      <c r="M11" s="91">
        <f>IFERROR(__xludf.DUMMYFUNCTION("""COMPUTED_VALUE"""),44614.0)</f>
        <v>44614</v>
      </c>
      <c r="N11" s="91">
        <f>IFERROR(__xludf.DUMMYFUNCTION("""COMPUTED_VALUE"""),44615.0)</f>
        <v>44615</v>
      </c>
      <c r="O11" s="91">
        <f>IFERROR(__xludf.DUMMYFUNCTION("""COMPUTED_VALUE"""),44616.0)</f>
        <v>44616</v>
      </c>
      <c r="P11" s="91">
        <f>IFERROR(__xludf.DUMMYFUNCTION("""COMPUTED_VALUE"""),44617.0)</f>
        <v>44617</v>
      </c>
      <c r="Q11" s="91">
        <f>IFERROR(__xludf.DUMMYFUNCTION("""COMPUTED_VALUE"""),44618.0)</f>
        <v>44618</v>
      </c>
      <c r="R11" s="91">
        <f>IFERROR(__xludf.DUMMYFUNCTION("""COMPUTED_VALUE"""),44619.0)</f>
        <v>44619</v>
      </c>
      <c r="S11" s="91">
        <f>IFERROR(__xludf.DUMMYFUNCTION("""COMPUTED_VALUE"""),44620.0)</f>
        <v>44620</v>
      </c>
      <c r="T11" s="91">
        <f>IFERROR(__xludf.DUMMYFUNCTION("""COMPUTED_VALUE"""),44621.0)</f>
        <v>44621</v>
      </c>
      <c r="U11" s="91">
        <f>IFERROR(__xludf.DUMMYFUNCTION("""COMPUTED_VALUE"""),44622.0)</f>
        <v>44622</v>
      </c>
      <c r="V11" s="91">
        <f>IFERROR(__xludf.DUMMYFUNCTION("""COMPUTED_VALUE"""),44623.0)</f>
        <v>44623</v>
      </c>
      <c r="W11" s="91">
        <f>IFERROR(__xludf.DUMMYFUNCTION("""COMPUTED_VALUE"""),44624.0)</f>
        <v>44624</v>
      </c>
      <c r="X11" s="91">
        <f>IFERROR(__xludf.DUMMYFUNCTION("""COMPUTED_VALUE"""),44625.0)</f>
        <v>44625</v>
      </c>
      <c r="Y11" s="91">
        <f>IFERROR(__xludf.DUMMYFUNCTION("""COMPUTED_VALUE"""),44626.0)</f>
        <v>44626</v>
      </c>
      <c r="Z11" s="91">
        <f>IFERROR(__xludf.DUMMYFUNCTION("""COMPUTED_VALUE"""),44627.0)</f>
        <v>44627</v>
      </c>
      <c r="AA11" s="91">
        <f>IFERROR(__xludf.DUMMYFUNCTION("""COMPUTED_VALUE"""),44628.0)</f>
        <v>44628</v>
      </c>
      <c r="AB11" s="91">
        <f>IFERROR(__xludf.DUMMYFUNCTION("""COMPUTED_VALUE"""),44629.0)</f>
        <v>44629</v>
      </c>
      <c r="AC11" s="91">
        <f>IFERROR(__xludf.DUMMYFUNCTION("""COMPUTED_VALUE"""),44630.0)</f>
        <v>44630</v>
      </c>
      <c r="AD11" s="91">
        <f>IFERROR(__xludf.DUMMYFUNCTION("""COMPUTED_VALUE"""),44631.0)</f>
        <v>44631</v>
      </c>
      <c r="AE11" s="91">
        <f>IFERROR(__xludf.DUMMYFUNCTION("""COMPUTED_VALUE"""),44632.0)</f>
        <v>44632</v>
      </c>
      <c r="AF11" s="91">
        <f>IFERROR(__xludf.DUMMYFUNCTION("""COMPUTED_VALUE"""),44633.0)</f>
        <v>44633</v>
      </c>
      <c r="AG11" s="91">
        <f>IFERROR(__xludf.DUMMYFUNCTION("""COMPUTED_VALUE"""),44634.0)</f>
        <v>44634</v>
      </c>
      <c r="AH11" s="91">
        <f>IFERROR(__xludf.DUMMYFUNCTION("""COMPUTED_VALUE"""),44635.0)</f>
        <v>44635</v>
      </c>
      <c r="AI11" s="91">
        <f>IFERROR(__xludf.DUMMYFUNCTION("""COMPUTED_VALUE"""),44636.0)</f>
        <v>44636</v>
      </c>
      <c r="AJ11" s="91">
        <f>IFERROR(__xludf.DUMMYFUNCTION("""COMPUTED_VALUE"""),44637.0)</f>
        <v>44637</v>
      </c>
      <c r="AK11" s="91">
        <f>IFERROR(__xludf.DUMMYFUNCTION("""COMPUTED_VALUE"""),44638.0)</f>
        <v>44638</v>
      </c>
      <c r="AL11" s="91">
        <f>IFERROR(__xludf.DUMMYFUNCTION("""COMPUTED_VALUE"""),44639.0)</f>
        <v>44639</v>
      </c>
      <c r="AM11" s="91">
        <f>IFERROR(__xludf.DUMMYFUNCTION("""COMPUTED_VALUE"""),44640.0)</f>
        <v>44640</v>
      </c>
      <c r="AN11" s="91">
        <f>IFERROR(__xludf.DUMMYFUNCTION("""COMPUTED_VALUE"""),44641.0)</f>
        <v>44641</v>
      </c>
      <c r="AO11" s="91">
        <f>IFERROR(__xludf.DUMMYFUNCTION("""COMPUTED_VALUE"""),44642.0)</f>
        <v>44642</v>
      </c>
      <c r="AP11" s="91">
        <f>IFERROR(__xludf.DUMMYFUNCTION("""COMPUTED_VALUE"""),44643.0)</f>
        <v>44643</v>
      </c>
      <c r="AQ11" s="91">
        <f>IFERROR(__xludf.DUMMYFUNCTION("""COMPUTED_VALUE"""),44644.0)</f>
        <v>44644</v>
      </c>
      <c r="AR11" s="91">
        <f>IFERROR(__xludf.DUMMYFUNCTION("""COMPUTED_VALUE"""),44645.0)</f>
        <v>44645</v>
      </c>
      <c r="AS11" s="91">
        <f>IFERROR(__xludf.DUMMYFUNCTION("""COMPUTED_VALUE"""),44646.0)</f>
        <v>44646</v>
      </c>
      <c r="AT11" s="91">
        <f>IFERROR(__xludf.DUMMYFUNCTION("""COMPUTED_VALUE"""),44647.0)</f>
        <v>44647</v>
      </c>
      <c r="AU11" s="91">
        <f>IFERROR(__xludf.DUMMYFUNCTION("""COMPUTED_VALUE"""),44648.0)</f>
        <v>44648</v>
      </c>
      <c r="AV11" s="91">
        <f>IFERROR(__xludf.DUMMYFUNCTION("""COMPUTED_VALUE"""),44649.0)</f>
        <v>44649</v>
      </c>
      <c r="AW11" s="91">
        <f>IFERROR(__xludf.DUMMYFUNCTION("""COMPUTED_VALUE"""),44650.0)</f>
        <v>44650</v>
      </c>
      <c r="AX11" s="91">
        <f>IFERROR(__xludf.DUMMYFUNCTION("""COMPUTED_VALUE"""),44651.0)</f>
        <v>44651</v>
      </c>
      <c r="AY11" s="91">
        <f>IFERROR(__xludf.DUMMYFUNCTION("""COMPUTED_VALUE"""),44652.0)</f>
        <v>44652</v>
      </c>
      <c r="AZ11" s="91">
        <f>IFERROR(__xludf.DUMMYFUNCTION("""COMPUTED_VALUE"""),44653.0)</f>
        <v>44653</v>
      </c>
      <c r="BA11" s="91">
        <f>IFERROR(__xludf.DUMMYFUNCTION("""COMPUTED_VALUE"""),44654.0)</f>
        <v>44654</v>
      </c>
      <c r="BB11" s="86"/>
      <c r="BC11" s="86"/>
      <c r="BD11" s="86"/>
      <c r="BE11" s="86"/>
      <c r="BF11" s="86"/>
      <c r="BG11" s="86"/>
      <c r="BH11" s="86"/>
      <c r="BI11" s="86"/>
      <c r="BJ11" s="86"/>
      <c r="BK11" s="86"/>
    </row>
    <row r="12" ht="22.5" customHeight="1">
      <c r="B12" s="92"/>
      <c r="C12" s="93"/>
      <c r="D12" s="94"/>
      <c r="E12" s="95"/>
      <c r="F12" s="93"/>
      <c r="G12" s="92"/>
      <c r="H12" s="96" t="str">
        <f>IFERROR(__xludf.DUMMYFUNCTION("""COMPUTED_VALUE"""),"Hari Kerja")</f>
        <v>Hari Kerja</v>
      </c>
      <c r="I12" s="97" t="str">
        <f>IFERROR(__xludf.DUMMYFUNCTION("""COMPUTED_VALUE"""),"Akhir pekan")</f>
        <v>Akhir pekan</v>
      </c>
      <c r="J12" s="95"/>
      <c r="K12" s="92"/>
      <c r="L12" s="98" t="str">
        <f>IFERROR(__xludf.DUMMYFUNCTION("""COMPUTED_VALUE"""),"Mon")</f>
        <v>Mon</v>
      </c>
      <c r="M12" s="98" t="str">
        <f>IFERROR(__xludf.DUMMYFUNCTION("""COMPUTED_VALUE"""),"Tue")</f>
        <v>Tue</v>
      </c>
      <c r="N12" s="98" t="str">
        <f>IFERROR(__xludf.DUMMYFUNCTION("""COMPUTED_VALUE"""),"Wed")</f>
        <v>Wed</v>
      </c>
      <c r="O12" s="98" t="str">
        <f>IFERROR(__xludf.DUMMYFUNCTION("""COMPUTED_VALUE"""),"Thu")</f>
        <v>Thu</v>
      </c>
      <c r="P12" s="98" t="str">
        <f>IFERROR(__xludf.DUMMYFUNCTION("""COMPUTED_VALUE"""),"Fri")</f>
        <v>Fri</v>
      </c>
      <c r="Q12" s="98" t="str">
        <f>IFERROR(__xludf.DUMMYFUNCTION("""COMPUTED_VALUE"""),"Sat")</f>
        <v>Sat</v>
      </c>
      <c r="R12" s="98" t="str">
        <f>IFERROR(__xludf.DUMMYFUNCTION("""COMPUTED_VALUE"""),"Sun")</f>
        <v>Sun</v>
      </c>
      <c r="S12" s="98" t="str">
        <f>IFERROR(__xludf.DUMMYFUNCTION("""COMPUTED_VALUE"""),"Mon")</f>
        <v>Mon</v>
      </c>
      <c r="T12" s="98" t="str">
        <f>IFERROR(__xludf.DUMMYFUNCTION("""COMPUTED_VALUE"""),"Tue")</f>
        <v>Tue</v>
      </c>
      <c r="U12" s="98" t="str">
        <f>IFERROR(__xludf.DUMMYFUNCTION("""COMPUTED_VALUE"""),"Wed")</f>
        <v>Wed</v>
      </c>
      <c r="V12" s="98" t="str">
        <f>IFERROR(__xludf.DUMMYFUNCTION("""COMPUTED_VALUE"""),"Thu")</f>
        <v>Thu</v>
      </c>
      <c r="W12" s="98" t="str">
        <f>IFERROR(__xludf.DUMMYFUNCTION("""COMPUTED_VALUE"""),"Fri")</f>
        <v>Fri</v>
      </c>
      <c r="X12" s="98" t="str">
        <f>IFERROR(__xludf.DUMMYFUNCTION("""COMPUTED_VALUE"""),"Sat")</f>
        <v>Sat</v>
      </c>
      <c r="Y12" s="98" t="str">
        <f>IFERROR(__xludf.DUMMYFUNCTION("""COMPUTED_VALUE"""),"Sun")</f>
        <v>Sun</v>
      </c>
      <c r="Z12" s="98" t="str">
        <f>IFERROR(__xludf.DUMMYFUNCTION("""COMPUTED_VALUE"""),"Mon")</f>
        <v>Mon</v>
      </c>
      <c r="AA12" s="98" t="str">
        <f>IFERROR(__xludf.DUMMYFUNCTION("""COMPUTED_VALUE"""),"Tue")</f>
        <v>Tue</v>
      </c>
      <c r="AB12" s="98" t="str">
        <f>IFERROR(__xludf.DUMMYFUNCTION("""COMPUTED_VALUE"""),"Wed")</f>
        <v>Wed</v>
      </c>
      <c r="AC12" s="98" t="str">
        <f>IFERROR(__xludf.DUMMYFUNCTION("""COMPUTED_VALUE"""),"Thu")</f>
        <v>Thu</v>
      </c>
      <c r="AD12" s="98" t="str">
        <f>IFERROR(__xludf.DUMMYFUNCTION("""COMPUTED_VALUE"""),"Fri")</f>
        <v>Fri</v>
      </c>
      <c r="AE12" s="98" t="str">
        <f>IFERROR(__xludf.DUMMYFUNCTION("""COMPUTED_VALUE"""),"Sat")</f>
        <v>Sat</v>
      </c>
      <c r="AF12" s="98" t="str">
        <f>IFERROR(__xludf.DUMMYFUNCTION("""COMPUTED_VALUE"""),"Sun")</f>
        <v>Sun</v>
      </c>
      <c r="AG12" s="98" t="str">
        <f>IFERROR(__xludf.DUMMYFUNCTION("""COMPUTED_VALUE"""),"Mon")</f>
        <v>Mon</v>
      </c>
      <c r="AH12" s="98" t="str">
        <f>IFERROR(__xludf.DUMMYFUNCTION("""COMPUTED_VALUE"""),"Tue")</f>
        <v>Tue</v>
      </c>
      <c r="AI12" s="98" t="str">
        <f>IFERROR(__xludf.DUMMYFUNCTION("""COMPUTED_VALUE"""),"Wed")</f>
        <v>Wed</v>
      </c>
      <c r="AJ12" s="98" t="str">
        <f>IFERROR(__xludf.DUMMYFUNCTION("""COMPUTED_VALUE"""),"Thu")</f>
        <v>Thu</v>
      </c>
      <c r="AK12" s="98" t="str">
        <f>IFERROR(__xludf.DUMMYFUNCTION("""COMPUTED_VALUE"""),"Fri")</f>
        <v>Fri</v>
      </c>
      <c r="AL12" s="98" t="str">
        <f>IFERROR(__xludf.DUMMYFUNCTION("""COMPUTED_VALUE"""),"Sat")</f>
        <v>Sat</v>
      </c>
      <c r="AM12" s="98" t="str">
        <f>IFERROR(__xludf.DUMMYFUNCTION("""COMPUTED_VALUE"""),"Sun")</f>
        <v>Sun</v>
      </c>
      <c r="AN12" s="98" t="str">
        <f>IFERROR(__xludf.DUMMYFUNCTION("""COMPUTED_VALUE"""),"Mon")</f>
        <v>Mon</v>
      </c>
      <c r="AO12" s="98" t="str">
        <f>IFERROR(__xludf.DUMMYFUNCTION("""COMPUTED_VALUE"""),"Tue")</f>
        <v>Tue</v>
      </c>
      <c r="AP12" s="98" t="str">
        <f>IFERROR(__xludf.DUMMYFUNCTION("""COMPUTED_VALUE"""),"Wed")</f>
        <v>Wed</v>
      </c>
      <c r="AQ12" s="98" t="str">
        <f>IFERROR(__xludf.DUMMYFUNCTION("""COMPUTED_VALUE"""),"Thu")</f>
        <v>Thu</v>
      </c>
      <c r="AR12" s="98" t="str">
        <f>IFERROR(__xludf.DUMMYFUNCTION("""COMPUTED_VALUE"""),"Fri")</f>
        <v>Fri</v>
      </c>
      <c r="AS12" s="98" t="str">
        <f>IFERROR(__xludf.DUMMYFUNCTION("""COMPUTED_VALUE"""),"Sat")</f>
        <v>Sat</v>
      </c>
      <c r="AT12" s="98" t="str">
        <f>IFERROR(__xludf.DUMMYFUNCTION("""COMPUTED_VALUE"""),"Sun")</f>
        <v>Sun</v>
      </c>
      <c r="AU12" s="98" t="str">
        <f>IFERROR(__xludf.DUMMYFUNCTION("""COMPUTED_VALUE"""),"Mon")</f>
        <v>Mon</v>
      </c>
      <c r="AV12" s="98" t="str">
        <f>IFERROR(__xludf.DUMMYFUNCTION("""COMPUTED_VALUE"""),"Tue")</f>
        <v>Tue</v>
      </c>
      <c r="AW12" s="98" t="str">
        <f>IFERROR(__xludf.DUMMYFUNCTION("""COMPUTED_VALUE"""),"Wed")</f>
        <v>Wed</v>
      </c>
      <c r="AX12" s="98" t="str">
        <f>IFERROR(__xludf.DUMMYFUNCTION("""COMPUTED_VALUE"""),"Thu")</f>
        <v>Thu</v>
      </c>
      <c r="AY12" s="98" t="str">
        <f>IFERROR(__xludf.DUMMYFUNCTION("""COMPUTED_VALUE"""),"Fri")</f>
        <v>Fri</v>
      </c>
      <c r="AZ12" s="98" t="str">
        <f>IFERROR(__xludf.DUMMYFUNCTION("""COMPUTED_VALUE"""),"Sat")</f>
        <v>Sat</v>
      </c>
      <c r="BA12" s="98" t="str">
        <f>IFERROR(__xludf.DUMMYFUNCTION("""COMPUTED_VALUE"""),"Sun")</f>
        <v>Sun</v>
      </c>
    </row>
    <row r="13"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</row>
    <row r="14" ht="11.25" customHeight="1">
      <c r="B14" s="100">
        <f>IFERROR(__xludf.DUMMYFUNCTION("""COMPUTED_VALUE"""),1.0)</f>
        <v>1</v>
      </c>
      <c r="C14" s="100"/>
      <c r="D14" s="101"/>
      <c r="E14" s="102"/>
      <c r="F14" s="102">
        <f>IFERROR(__xludf.DUMMYFUNCTION("""COMPUTED_VALUE"""),1.0)</f>
        <v>1</v>
      </c>
      <c r="G14" s="103">
        <f>IFERROR(__xludf.DUMMYFUNCTION("""COMPUTED_VALUE"""),15.0)</f>
        <v>15</v>
      </c>
      <c r="H14" s="103" t="b">
        <f>IFERROR(__xludf.DUMMYFUNCTION("""COMPUTED_VALUE"""),TRUE)</f>
        <v>1</v>
      </c>
      <c r="I14" s="103" t="b">
        <f>IFERROR(__xludf.DUMMYFUNCTION("""COMPUTED_VALUE"""),FALSE)</f>
        <v>0</v>
      </c>
      <c r="J14" s="104">
        <f>IFERROR(__xludf.DUMMYFUNCTION("""COMPUTED_VALUE"""),44613.0)</f>
        <v>44613</v>
      </c>
      <c r="K14" s="104">
        <f>IFERROR(__xludf.DUMMYFUNCTION("""COMPUTED_VALUE"""),44647.0)</f>
        <v>44647</v>
      </c>
      <c r="L14" s="105">
        <f>IFERROR(__xludf.DUMMYFUNCTION("""COMPUTED_VALUE"""),1.0)</f>
        <v>1</v>
      </c>
      <c r="M14" s="105">
        <f>IFERROR(__xludf.DUMMYFUNCTION("""COMPUTED_VALUE"""),1.0)</f>
        <v>1</v>
      </c>
      <c r="N14" s="105">
        <f>IFERROR(__xludf.DUMMYFUNCTION("""COMPUTED_VALUE"""),1.0)</f>
        <v>1</v>
      </c>
      <c r="O14" s="105">
        <f>IFERROR(__xludf.DUMMYFUNCTION("""COMPUTED_VALUE"""),1.0)</f>
        <v>1</v>
      </c>
      <c r="P14" s="105">
        <f>IFERROR(__xludf.DUMMYFUNCTION("""COMPUTED_VALUE"""),1.0)</f>
        <v>1</v>
      </c>
      <c r="Q14" s="105">
        <f>IFERROR(__xludf.DUMMYFUNCTION("""COMPUTED_VALUE"""),0.0)</f>
        <v>0</v>
      </c>
      <c r="R14" s="105">
        <f>IFERROR(__xludf.DUMMYFUNCTION("""COMPUTED_VALUE"""),0.0)</f>
        <v>0</v>
      </c>
      <c r="S14" s="105">
        <f>IFERROR(__xludf.DUMMYFUNCTION("""COMPUTED_VALUE"""),1.0)</f>
        <v>1</v>
      </c>
      <c r="T14" s="105">
        <f>IFERROR(__xludf.DUMMYFUNCTION("""COMPUTED_VALUE"""),1.0)</f>
        <v>1</v>
      </c>
      <c r="U14" s="105">
        <f>IFERROR(__xludf.DUMMYFUNCTION("""COMPUTED_VALUE"""),1.0)</f>
        <v>1</v>
      </c>
      <c r="V14" s="105">
        <f>IFERROR(__xludf.DUMMYFUNCTION("""COMPUTED_VALUE"""),1.0)</f>
        <v>1</v>
      </c>
      <c r="W14" s="105">
        <f>IFERROR(__xludf.DUMMYFUNCTION("""COMPUTED_VALUE"""),1.0)</f>
        <v>1</v>
      </c>
      <c r="X14" s="105">
        <f>IFERROR(__xludf.DUMMYFUNCTION("""COMPUTED_VALUE"""),0.0)</f>
        <v>0</v>
      </c>
      <c r="Y14" s="105">
        <f>IFERROR(__xludf.DUMMYFUNCTION("""COMPUTED_VALUE"""),0.0)</f>
        <v>0</v>
      </c>
      <c r="Z14" s="105">
        <f>IFERROR(__xludf.DUMMYFUNCTION("""COMPUTED_VALUE"""),1.0)</f>
        <v>1</v>
      </c>
      <c r="AA14" s="105">
        <f>IFERROR(__xludf.DUMMYFUNCTION("""COMPUTED_VALUE"""),1.0)</f>
        <v>1</v>
      </c>
      <c r="AB14" s="105">
        <f>IFERROR(__xludf.DUMMYFUNCTION("""COMPUTED_VALUE"""),1.0)</f>
        <v>1</v>
      </c>
      <c r="AC14" s="105">
        <f>IFERROR(__xludf.DUMMYFUNCTION("""COMPUTED_VALUE"""),1.0)</f>
        <v>1</v>
      </c>
      <c r="AD14" s="105">
        <f>IFERROR(__xludf.DUMMYFUNCTION("""COMPUTED_VALUE"""),1.0)</f>
        <v>1</v>
      </c>
      <c r="AE14" s="105">
        <f>IFERROR(__xludf.DUMMYFUNCTION("""COMPUTED_VALUE"""),0.0)</f>
        <v>0</v>
      </c>
      <c r="AF14" s="105">
        <f>IFERROR(__xludf.DUMMYFUNCTION("""COMPUTED_VALUE"""),0.0)</f>
        <v>0</v>
      </c>
      <c r="AG14" s="105">
        <f>IFERROR(__xludf.DUMMYFUNCTION("""COMPUTED_VALUE"""),1.0)</f>
        <v>1</v>
      </c>
      <c r="AH14" s="105">
        <f>IFERROR(__xludf.DUMMYFUNCTION("""COMPUTED_VALUE"""),1.0)</f>
        <v>1</v>
      </c>
      <c r="AI14" s="105">
        <f>IFERROR(__xludf.DUMMYFUNCTION("""COMPUTED_VALUE"""),1.0)</f>
        <v>1</v>
      </c>
      <c r="AJ14" s="105">
        <f>IFERROR(__xludf.DUMMYFUNCTION("""COMPUTED_VALUE"""),1.0)</f>
        <v>1</v>
      </c>
      <c r="AK14" s="105">
        <f>IFERROR(__xludf.DUMMYFUNCTION("""COMPUTED_VALUE"""),1.0)</f>
        <v>1</v>
      </c>
      <c r="AL14" s="105">
        <f>IFERROR(__xludf.DUMMYFUNCTION("""COMPUTED_VALUE"""),0.0)</f>
        <v>0</v>
      </c>
      <c r="AM14" s="105">
        <f>IFERROR(__xludf.DUMMYFUNCTION("""COMPUTED_VALUE"""),0.0)</f>
        <v>0</v>
      </c>
      <c r="AN14" s="105">
        <f>IFERROR(__xludf.DUMMYFUNCTION("""COMPUTED_VALUE"""),1.0)</f>
        <v>1</v>
      </c>
      <c r="AO14" s="105">
        <f>IFERROR(__xludf.DUMMYFUNCTION("""COMPUTED_VALUE"""),1.0)</f>
        <v>1</v>
      </c>
      <c r="AP14" s="105">
        <f>IFERROR(__xludf.DUMMYFUNCTION("""COMPUTED_VALUE"""),1.0)</f>
        <v>1</v>
      </c>
      <c r="AQ14" s="105">
        <f>IFERROR(__xludf.DUMMYFUNCTION("""COMPUTED_VALUE"""),1.0)</f>
        <v>1</v>
      </c>
      <c r="AR14" s="105">
        <f>IFERROR(__xludf.DUMMYFUNCTION("""COMPUTED_VALUE"""),1.0)</f>
        <v>1</v>
      </c>
      <c r="AS14" s="105">
        <f>IFERROR(__xludf.DUMMYFUNCTION("""COMPUTED_VALUE"""),0.0)</f>
        <v>0</v>
      </c>
      <c r="AT14" s="105">
        <f>IFERROR(__xludf.DUMMYFUNCTION("""COMPUTED_VALUE"""),0.0)</f>
        <v>0</v>
      </c>
      <c r="AU14" s="105">
        <f>IFERROR(__xludf.DUMMYFUNCTION("""COMPUTED_VALUE"""),0.0)</f>
        <v>0</v>
      </c>
      <c r="AV14" s="105">
        <f>IFERROR(__xludf.DUMMYFUNCTION("""COMPUTED_VALUE"""),0.0)</f>
        <v>0</v>
      </c>
      <c r="AW14" s="105">
        <f>IFERROR(__xludf.DUMMYFUNCTION("""COMPUTED_VALUE"""),0.0)</f>
        <v>0</v>
      </c>
      <c r="AX14" s="105">
        <f>IFERROR(__xludf.DUMMYFUNCTION("""COMPUTED_VALUE"""),0.0)</f>
        <v>0</v>
      </c>
      <c r="AY14" s="105">
        <f>IFERROR(__xludf.DUMMYFUNCTION("""COMPUTED_VALUE"""),0.0)</f>
        <v>0</v>
      </c>
      <c r="AZ14" s="105">
        <f>IFERROR(__xludf.DUMMYFUNCTION("""COMPUTED_VALUE"""),0.0)</f>
        <v>0</v>
      </c>
      <c r="BA14" s="105">
        <f>IFERROR(__xludf.DUMMYFUNCTION("""COMPUTED_VALUE"""),0.0)</f>
        <v>0</v>
      </c>
    </row>
    <row r="15" ht="11.25" customHeight="1">
      <c r="B15" s="106"/>
      <c r="C15" s="106">
        <f>IFERROR(__xludf.DUMMYFUNCTION("""COMPUTED_VALUE"""),1.1)</f>
        <v>1.1</v>
      </c>
      <c r="D15" s="107" t="str">
        <f>IFERROR(__xludf.DUMMYFUNCTION("""COMPUTED_VALUE"""),"Pembelian Elektronik kendali")</f>
        <v>Pembelian Elektronik kendali</v>
      </c>
      <c r="E15" s="108"/>
      <c r="F15" s="108">
        <f>IFERROR(__xludf.DUMMYFUNCTION("""COMPUTED_VALUE"""),1.0)</f>
        <v>1</v>
      </c>
      <c r="G15" s="109">
        <f>IFERROR(__xludf.DUMMYFUNCTION("""COMPUTED_VALUE"""),10.0)</f>
        <v>10</v>
      </c>
      <c r="H15" s="109" t="b">
        <f>IFERROR(__xludf.DUMMYFUNCTION("""COMPUTED_VALUE"""),TRUE)</f>
        <v>1</v>
      </c>
      <c r="I15" s="109" t="b">
        <f>IFERROR(__xludf.DUMMYFUNCTION("""COMPUTED_VALUE"""),FALSE)</f>
        <v>0</v>
      </c>
      <c r="J15" s="110">
        <f>IFERROR(__xludf.DUMMYFUNCTION("""COMPUTED_VALUE"""),44613.0)</f>
        <v>44613</v>
      </c>
      <c r="K15" s="110">
        <f>IFERROR(__xludf.DUMMYFUNCTION("""COMPUTED_VALUE"""),44626.0)</f>
        <v>44626</v>
      </c>
      <c r="L15" s="105">
        <f>IFERROR(__xludf.DUMMYFUNCTION("""COMPUTED_VALUE"""),1.0)</f>
        <v>1</v>
      </c>
      <c r="M15" s="105">
        <f>IFERROR(__xludf.DUMMYFUNCTION("""COMPUTED_VALUE"""),1.0)</f>
        <v>1</v>
      </c>
      <c r="N15" s="105">
        <f>IFERROR(__xludf.DUMMYFUNCTION("""COMPUTED_VALUE"""),1.0)</f>
        <v>1</v>
      </c>
      <c r="O15" s="105">
        <f>IFERROR(__xludf.DUMMYFUNCTION("""COMPUTED_VALUE"""),1.0)</f>
        <v>1</v>
      </c>
      <c r="P15" s="105">
        <f>IFERROR(__xludf.DUMMYFUNCTION("""COMPUTED_VALUE"""),1.0)</f>
        <v>1</v>
      </c>
      <c r="Q15" s="105">
        <f>IFERROR(__xludf.DUMMYFUNCTION("""COMPUTED_VALUE"""),0.0)</f>
        <v>0</v>
      </c>
      <c r="R15" s="105">
        <f>IFERROR(__xludf.DUMMYFUNCTION("""COMPUTED_VALUE"""),0.0)</f>
        <v>0</v>
      </c>
      <c r="S15" s="105">
        <f>IFERROR(__xludf.DUMMYFUNCTION("""COMPUTED_VALUE"""),1.0)</f>
        <v>1</v>
      </c>
      <c r="T15" s="105">
        <f>IFERROR(__xludf.DUMMYFUNCTION("""COMPUTED_VALUE"""),1.0)</f>
        <v>1</v>
      </c>
      <c r="U15" s="105">
        <f>IFERROR(__xludf.DUMMYFUNCTION("""COMPUTED_VALUE"""),1.0)</f>
        <v>1</v>
      </c>
      <c r="V15" s="105">
        <f>IFERROR(__xludf.DUMMYFUNCTION("""COMPUTED_VALUE"""),1.0)</f>
        <v>1</v>
      </c>
      <c r="W15" s="105">
        <f>IFERROR(__xludf.DUMMYFUNCTION("""COMPUTED_VALUE"""),1.0)</f>
        <v>1</v>
      </c>
      <c r="X15" s="105">
        <f>IFERROR(__xludf.DUMMYFUNCTION("""COMPUTED_VALUE"""),0.0)</f>
        <v>0</v>
      </c>
      <c r="Y15" s="105">
        <f>IFERROR(__xludf.DUMMYFUNCTION("""COMPUTED_VALUE"""),0.0)</f>
        <v>0</v>
      </c>
      <c r="Z15" s="105">
        <f>IFERROR(__xludf.DUMMYFUNCTION("""COMPUTED_VALUE"""),0.0)</f>
        <v>0</v>
      </c>
      <c r="AA15" s="105">
        <f>IFERROR(__xludf.DUMMYFUNCTION("""COMPUTED_VALUE"""),0.0)</f>
        <v>0</v>
      </c>
      <c r="AB15" s="105">
        <f>IFERROR(__xludf.DUMMYFUNCTION("""COMPUTED_VALUE"""),0.0)</f>
        <v>0</v>
      </c>
      <c r="AC15" s="105">
        <f>IFERROR(__xludf.DUMMYFUNCTION("""COMPUTED_VALUE"""),0.0)</f>
        <v>0</v>
      </c>
      <c r="AD15" s="105">
        <f>IFERROR(__xludf.DUMMYFUNCTION("""COMPUTED_VALUE"""),0.0)</f>
        <v>0</v>
      </c>
      <c r="AE15" s="105">
        <f>IFERROR(__xludf.DUMMYFUNCTION("""COMPUTED_VALUE"""),0.0)</f>
        <v>0</v>
      </c>
      <c r="AF15" s="105">
        <f>IFERROR(__xludf.DUMMYFUNCTION("""COMPUTED_VALUE"""),0.0)</f>
        <v>0</v>
      </c>
      <c r="AG15" s="105">
        <f>IFERROR(__xludf.DUMMYFUNCTION("""COMPUTED_VALUE"""),0.0)</f>
        <v>0</v>
      </c>
      <c r="AH15" s="105">
        <f>IFERROR(__xludf.DUMMYFUNCTION("""COMPUTED_VALUE"""),0.0)</f>
        <v>0</v>
      </c>
      <c r="AI15" s="105">
        <f>IFERROR(__xludf.DUMMYFUNCTION("""COMPUTED_VALUE"""),0.0)</f>
        <v>0</v>
      </c>
      <c r="AJ15" s="105">
        <f>IFERROR(__xludf.DUMMYFUNCTION("""COMPUTED_VALUE"""),0.0)</f>
        <v>0</v>
      </c>
      <c r="AK15" s="105">
        <f>IFERROR(__xludf.DUMMYFUNCTION("""COMPUTED_VALUE"""),0.0)</f>
        <v>0</v>
      </c>
      <c r="AL15" s="105">
        <f>IFERROR(__xludf.DUMMYFUNCTION("""COMPUTED_VALUE"""),0.0)</f>
        <v>0</v>
      </c>
      <c r="AM15" s="105">
        <f>IFERROR(__xludf.DUMMYFUNCTION("""COMPUTED_VALUE"""),0.0)</f>
        <v>0</v>
      </c>
      <c r="AN15" s="105">
        <f>IFERROR(__xludf.DUMMYFUNCTION("""COMPUTED_VALUE"""),0.0)</f>
        <v>0</v>
      </c>
      <c r="AO15" s="105">
        <f>IFERROR(__xludf.DUMMYFUNCTION("""COMPUTED_VALUE"""),0.0)</f>
        <v>0</v>
      </c>
      <c r="AP15" s="105">
        <f>IFERROR(__xludf.DUMMYFUNCTION("""COMPUTED_VALUE"""),0.0)</f>
        <v>0</v>
      </c>
      <c r="AQ15" s="105">
        <f>IFERROR(__xludf.DUMMYFUNCTION("""COMPUTED_VALUE"""),0.0)</f>
        <v>0</v>
      </c>
      <c r="AR15" s="105">
        <f>IFERROR(__xludf.DUMMYFUNCTION("""COMPUTED_VALUE"""),0.0)</f>
        <v>0</v>
      </c>
      <c r="AS15" s="105">
        <f>IFERROR(__xludf.DUMMYFUNCTION("""COMPUTED_VALUE"""),0.0)</f>
        <v>0</v>
      </c>
      <c r="AT15" s="105">
        <f>IFERROR(__xludf.DUMMYFUNCTION("""COMPUTED_VALUE"""),0.0)</f>
        <v>0</v>
      </c>
      <c r="AU15" s="105">
        <f>IFERROR(__xludf.DUMMYFUNCTION("""COMPUTED_VALUE"""),0.0)</f>
        <v>0</v>
      </c>
      <c r="AV15" s="105">
        <f>IFERROR(__xludf.DUMMYFUNCTION("""COMPUTED_VALUE"""),0.0)</f>
        <v>0</v>
      </c>
      <c r="AW15" s="105">
        <f>IFERROR(__xludf.DUMMYFUNCTION("""COMPUTED_VALUE"""),0.0)</f>
        <v>0</v>
      </c>
      <c r="AX15" s="105">
        <f>IFERROR(__xludf.DUMMYFUNCTION("""COMPUTED_VALUE"""),0.0)</f>
        <v>0</v>
      </c>
      <c r="AY15" s="105">
        <f>IFERROR(__xludf.DUMMYFUNCTION("""COMPUTED_VALUE"""),0.0)</f>
        <v>0</v>
      </c>
      <c r="AZ15" s="105">
        <f>IFERROR(__xludf.DUMMYFUNCTION("""COMPUTED_VALUE"""),0.0)</f>
        <v>0</v>
      </c>
      <c r="BA15" s="105">
        <f>IFERROR(__xludf.DUMMYFUNCTION("""COMPUTED_VALUE"""),0.0)</f>
        <v>0</v>
      </c>
    </row>
    <row r="16" ht="11.25" customHeight="1">
      <c r="B16" s="106"/>
      <c r="C16" s="106">
        <f>IFERROR(__xludf.DUMMYFUNCTION("""COMPUTED_VALUE"""),1.2)</f>
        <v>1.2</v>
      </c>
      <c r="D16" s="107" t="str">
        <f>IFERROR(__xludf.DUMMYFUNCTION("""COMPUTED_VALUE"""),"Pembuatan Elektronik Kendali")</f>
        <v>Pembuatan Elektronik Kendali</v>
      </c>
      <c r="E16" s="108"/>
      <c r="F16" s="108">
        <f>IFERROR(__xludf.DUMMYFUNCTION("""COMPUTED_VALUE"""),1.0)</f>
        <v>1</v>
      </c>
      <c r="G16" s="109">
        <f>IFERROR(__xludf.DUMMYFUNCTION("""COMPUTED_VALUE"""),10.0)</f>
        <v>10</v>
      </c>
      <c r="H16" s="109" t="b">
        <f>IFERROR(__xludf.DUMMYFUNCTION("""COMPUTED_VALUE"""),TRUE)</f>
        <v>1</v>
      </c>
      <c r="I16" s="109" t="b">
        <f>IFERROR(__xludf.DUMMYFUNCTION("""COMPUTED_VALUE"""),FALSE)</f>
        <v>0</v>
      </c>
      <c r="J16" s="110">
        <f>IFERROR(__xludf.DUMMYFUNCTION("""COMPUTED_VALUE"""),44627.0)</f>
        <v>44627</v>
      </c>
      <c r="K16" s="110">
        <f>IFERROR(__xludf.DUMMYFUNCTION("""COMPUTED_VALUE"""),44640.0)</f>
        <v>44640</v>
      </c>
      <c r="L16" s="105">
        <f>IFERROR(__xludf.DUMMYFUNCTION("""COMPUTED_VALUE"""),0.0)</f>
        <v>0</v>
      </c>
      <c r="M16" s="105">
        <f>IFERROR(__xludf.DUMMYFUNCTION("""COMPUTED_VALUE"""),0.0)</f>
        <v>0</v>
      </c>
      <c r="N16" s="105">
        <f>IFERROR(__xludf.DUMMYFUNCTION("""COMPUTED_VALUE"""),0.0)</f>
        <v>0</v>
      </c>
      <c r="O16" s="105">
        <f>IFERROR(__xludf.DUMMYFUNCTION("""COMPUTED_VALUE"""),0.0)</f>
        <v>0</v>
      </c>
      <c r="P16" s="105">
        <f>IFERROR(__xludf.DUMMYFUNCTION("""COMPUTED_VALUE"""),0.0)</f>
        <v>0</v>
      </c>
      <c r="Q16" s="105">
        <f>IFERROR(__xludf.DUMMYFUNCTION("""COMPUTED_VALUE"""),0.0)</f>
        <v>0</v>
      </c>
      <c r="R16" s="105">
        <f>IFERROR(__xludf.DUMMYFUNCTION("""COMPUTED_VALUE"""),0.0)</f>
        <v>0</v>
      </c>
      <c r="S16" s="105">
        <f>IFERROR(__xludf.DUMMYFUNCTION("""COMPUTED_VALUE"""),0.0)</f>
        <v>0</v>
      </c>
      <c r="T16" s="105">
        <f>IFERROR(__xludf.DUMMYFUNCTION("""COMPUTED_VALUE"""),0.0)</f>
        <v>0</v>
      </c>
      <c r="U16" s="105">
        <f>IFERROR(__xludf.DUMMYFUNCTION("""COMPUTED_VALUE"""),0.0)</f>
        <v>0</v>
      </c>
      <c r="V16" s="105">
        <f>IFERROR(__xludf.DUMMYFUNCTION("""COMPUTED_VALUE"""),0.0)</f>
        <v>0</v>
      </c>
      <c r="W16" s="105">
        <f>IFERROR(__xludf.DUMMYFUNCTION("""COMPUTED_VALUE"""),0.0)</f>
        <v>0</v>
      </c>
      <c r="X16" s="105">
        <f>IFERROR(__xludf.DUMMYFUNCTION("""COMPUTED_VALUE"""),0.0)</f>
        <v>0</v>
      </c>
      <c r="Y16" s="105">
        <f>IFERROR(__xludf.DUMMYFUNCTION("""COMPUTED_VALUE"""),0.0)</f>
        <v>0</v>
      </c>
      <c r="Z16" s="105">
        <f>IFERROR(__xludf.DUMMYFUNCTION("""COMPUTED_VALUE"""),1.0)</f>
        <v>1</v>
      </c>
      <c r="AA16" s="105">
        <f>IFERROR(__xludf.DUMMYFUNCTION("""COMPUTED_VALUE"""),1.0)</f>
        <v>1</v>
      </c>
      <c r="AB16" s="105">
        <f>IFERROR(__xludf.DUMMYFUNCTION("""COMPUTED_VALUE"""),1.0)</f>
        <v>1</v>
      </c>
      <c r="AC16" s="105">
        <f>IFERROR(__xludf.DUMMYFUNCTION("""COMPUTED_VALUE"""),1.0)</f>
        <v>1</v>
      </c>
      <c r="AD16" s="105">
        <f>IFERROR(__xludf.DUMMYFUNCTION("""COMPUTED_VALUE"""),1.0)</f>
        <v>1</v>
      </c>
      <c r="AE16" s="105">
        <f>IFERROR(__xludf.DUMMYFUNCTION("""COMPUTED_VALUE"""),0.0)</f>
        <v>0</v>
      </c>
      <c r="AF16" s="105">
        <f>IFERROR(__xludf.DUMMYFUNCTION("""COMPUTED_VALUE"""),0.0)</f>
        <v>0</v>
      </c>
      <c r="AG16" s="105">
        <f>IFERROR(__xludf.DUMMYFUNCTION("""COMPUTED_VALUE"""),1.0)</f>
        <v>1</v>
      </c>
      <c r="AH16" s="105">
        <f>IFERROR(__xludf.DUMMYFUNCTION("""COMPUTED_VALUE"""),1.0)</f>
        <v>1</v>
      </c>
      <c r="AI16" s="105">
        <f>IFERROR(__xludf.DUMMYFUNCTION("""COMPUTED_VALUE"""),1.0)</f>
        <v>1</v>
      </c>
      <c r="AJ16" s="105">
        <f>IFERROR(__xludf.DUMMYFUNCTION("""COMPUTED_VALUE"""),1.0)</f>
        <v>1</v>
      </c>
      <c r="AK16" s="105">
        <f>IFERROR(__xludf.DUMMYFUNCTION("""COMPUTED_VALUE"""),1.0)</f>
        <v>1</v>
      </c>
      <c r="AL16" s="105">
        <f>IFERROR(__xludf.DUMMYFUNCTION("""COMPUTED_VALUE"""),0.0)</f>
        <v>0</v>
      </c>
      <c r="AM16" s="105">
        <f>IFERROR(__xludf.DUMMYFUNCTION("""COMPUTED_VALUE"""),0.0)</f>
        <v>0</v>
      </c>
      <c r="AN16" s="105">
        <f>IFERROR(__xludf.DUMMYFUNCTION("""COMPUTED_VALUE"""),0.0)</f>
        <v>0</v>
      </c>
      <c r="AO16" s="105">
        <f>IFERROR(__xludf.DUMMYFUNCTION("""COMPUTED_VALUE"""),0.0)</f>
        <v>0</v>
      </c>
      <c r="AP16" s="105">
        <f>IFERROR(__xludf.DUMMYFUNCTION("""COMPUTED_VALUE"""),0.0)</f>
        <v>0</v>
      </c>
      <c r="AQ16" s="105">
        <f>IFERROR(__xludf.DUMMYFUNCTION("""COMPUTED_VALUE"""),0.0)</f>
        <v>0</v>
      </c>
      <c r="AR16" s="105">
        <f>IFERROR(__xludf.DUMMYFUNCTION("""COMPUTED_VALUE"""),0.0)</f>
        <v>0</v>
      </c>
      <c r="AS16" s="105">
        <f>IFERROR(__xludf.DUMMYFUNCTION("""COMPUTED_VALUE"""),0.0)</f>
        <v>0</v>
      </c>
      <c r="AT16" s="105">
        <f>IFERROR(__xludf.DUMMYFUNCTION("""COMPUTED_VALUE"""),0.0)</f>
        <v>0</v>
      </c>
      <c r="AU16" s="105">
        <f>IFERROR(__xludf.DUMMYFUNCTION("""COMPUTED_VALUE"""),0.0)</f>
        <v>0</v>
      </c>
      <c r="AV16" s="105">
        <f>IFERROR(__xludf.DUMMYFUNCTION("""COMPUTED_VALUE"""),0.0)</f>
        <v>0</v>
      </c>
      <c r="AW16" s="105">
        <f>IFERROR(__xludf.DUMMYFUNCTION("""COMPUTED_VALUE"""),0.0)</f>
        <v>0</v>
      </c>
      <c r="AX16" s="105">
        <f>IFERROR(__xludf.DUMMYFUNCTION("""COMPUTED_VALUE"""),0.0)</f>
        <v>0</v>
      </c>
      <c r="AY16" s="105">
        <f>IFERROR(__xludf.DUMMYFUNCTION("""COMPUTED_VALUE"""),0.0)</f>
        <v>0</v>
      </c>
      <c r="AZ16" s="105">
        <f>IFERROR(__xludf.DUMMYFUNCTION("""COMPUTED_VALUE"""),0.0)</f>
        <v>0</v>
      </c>
      <c r="BA16" s="105">
        <f>IFERROR(__xludf.DUMMYFUNCTION("""COMPUTED_VALUE"""),0.0)</f>
        <v>0</v>
      </c>
    </row>
    <row r="17" ht="11.25" customHeight="1">
      <c r="B17" s="111"/>
      <c r="C17" s="111">
        <f>IFERROR(__xludf.DUMMYFUNCTION("""COMPUTED_VALUE"""),1.3)</f>
        <v>1.3</v>
      </c>
      <c r="D17" s="112" t="str">
        <f>IFERROR(__xludf.DUMMYFUNCTION("""COMPUTED_VALUE"""),"Perakitan Elektronik Panel")</f>
        <v>Perakitan Elektronik Panel</v>
      </c>
      <c r="E17" s="113"/>
      <c r="F17" s="113">
        <f>IFERROR(__xludf.DUMMYFUNCTION("""COMPUTED_VALUE"""),1.0)</f>
        <v>1</v>
      </c>
      <c r="G17" s="114">
        <f>IFERROR(__xludf.DUMMYFUNCTION("""COMPUTED_VALUE"""),5.0)</f>
        <v>5</v>
      </c>
      <c r="H17" s="114" t="b">
        <f>IFERROR(__xludf.DUMMYFUNCTION("""COMPUTED_VALUE"""),TRUE)</f>
        <v>1</v>
      </c>
      <c r="I17" s="114" t="b">
        <f>IFERROR(__xludf.DUMMYFUNCTION("""COMPUTED_VALUE"""),FALSE)</f>
        <v>0</v>
      </c>
      <c r="J17" s="115">
        <f>IFERROR(__xludf.DUMMYFUNCTION("""COMPUTED_VALUE"""),44641.0)</f>
        <v>44641</v>
      </c>
      <c r="K17" s="115">
        <f>IFERROR(__xludf.DUMMYFUNCTION("""COMPUTED_VALUE"""),44647.0)</f>
        <v>44647</v>
      </c>
      <c r="L17" s="105">
        <f>IFERROR(__xludf.DUMMYFUNCTION("""COMPUTED_VALUE"""),0.0)</f>
        <v>0</v>
      </c>
      <c r="M17" s="105">
        <f>IFERROR(__xludf.DUMMYFUNCTION("""COMPUTED_VALUE"""),0.0)</f>
        <v>0</v>
      </c>
      <c r="N17" s="105">
        <f>IFERROR(__xludf.DUMMYFUNCTION("""COMPUTED_VALUE"""),0.0)</f>
        <v>0</v>
      </c>
      <c r="O17" s="105">
        <f>IFERROR(__xludf.DUMMYFUNCTION("""COMPUTED_VALUE"""),0.0)</f>
        <v>0</v>
      </c>
      <c r="P17" s="105">
        <f>IFERROR(__xludf.DUMMYFUNCTION("""COMPUTED_VALUE"""),0.0)</f>
        <v>0</v>
      </c>
      <c r="Q17" s="105">
        <f>IFERROR(__xludf.DUMMYFUNCTION("""COMPUTED_VALUE"""),0.0)</f>
        <v>0</v>
      </c>
      <c r="R17" s="105">
        <f>IFERROR(__xludf.DUMMYFUNCTION("""COMPUTED_VALUE"""),0.0)</f>
        <v>0</v>
      </c>
      <c r="S17" s="105">
        <f>IFERROR(__xludf.DUMMYFUNCTION("""COMPUTED_VALUE"""),0.0)</f>
        <v>0</v>
      </c>
      <c r="T17" s="105">
        <f>IFERROR(__xludf.DUMMYFUNCTION("""COMPUTED_VALUE"""),0.0)</f>
        <v>0</v>
      </c>
      <c r="U17" s="105">
        <f>IFERROR(__xludf.DUMMYFUNCTION("""COMPUTED_VALUE"""),0.0)</f>
        <v>0</v>
      </c>
      <c r="V17" s="105">
        <f>IFERROR(__xludf.DUMMYFUNCTION("""COMPUTED_VALUE"""),0.0)</f>
        <v>0</v>
      </c>
      <c r="W17" s="105">
        <f>IFERROR(__xludf.DUMMYFUNCTION("""COMPUTED_VALUE"""),0.0)</f>
        <v>0</v>
      </c>
      <c r="X17" s="105">
        <f>IFERROR(__xludf.DUMMYFUNCTION("""COMPUTED_VALUE"""),0.0)</f>
        <v>0</v>
      </c>
      <c r="Y17" s="105">
        <f>IFERROR(__xludf.DUMMYFUNCTION("""COMPUTED_VALUE"""),0.0)</f>
        <v>0</v>
      </c>
      <c r="Z17" s="105">
        <f>IFERROR(__xludf.DUMMYFUNCTION("""COMPUTED_VALUE"""),0.0)</f>
        <v>0</v>
      </c>
      <c r="AA17" s="105">
        <f>IFERROR(__xludf.DUMMYFUNCTION("""COMPUTED_VALUE"""),0.0)</f>
        <v>0</v>
      </c>
      <c r="AB17" s="105">
        <f>IFERROR(__xludf.DUMMYFUNCTION("""COMPUTED_VALUE"""),0.0)</f>
        <v>0</v>
      </c>
      <c r="AC17" s="105">
        <f>IFERROR(__xludf.DUMMYFUNCTION("""COMPUTED_VALUE"""),0.0)</f>
        <v>0</v>
      </c>
      <c r="AD17" s="105">
        <f>IFERROR(__xludf.DUMMYFUNCTION("""COMPUTED_VALUE"""),0.0)</f>
        <v>0</v>
      </c>
      <c r="AE17" s="105">
        <f>IFERROR(__xludf.DUMMYFUNCTION("""COMPUTED_VALUE"""),0.0)</f>
        <v>0</v>
      </c>
      <c r="AF17" s="105">
        <f>IFERROR(__xludf.DUMMYFUNCTION("""COMPUTED_VALUE"""),0.0)</f>
        <v>0</v>
      </c>
      <c r="AG17" s="105">
        <f>IFERROR(__xludf.DUMMYFUNCTION("""COMPUTED_VALUE"""),0.0)</f>
        <v>0</v>
      </c>
      <c r="AH17" s="105">
        <f>IFERROR(__xludf.DUMMYFUNCTION("""COMPUTED_VALUE"""),0.0)</f>
        <v>0</v>
      </c>
      <c r="AI17" s="105">
        <f>IFERROR(__xludf.DUMMYFUNCTION("""COMPUTED_VALUE"""),0.0)</f>
        <v>0</v>
      </c>
      <c r="AJ17" s="105">
        <f>IFERROR(__xludf.DUMMYFUNCTION("""COMPUTED_VALUE"""),0.0)</f>
        <v>0</v>
      </c>
      <c r="AK17" s="105">
        <f>IFERROR(__xludf.DUMMYFUNCTION("""COMPUTED_VALUE"""),0.0)</f>
        <v>0</v>
      </c>
      <c r="AL17" s="105">
        <f>IFERROR(__xludf.DUMMYFUNCTION("""COMPUTED_VALUE"""),0.0)</f>
        <v>0</v>
      </c>
      <c r="AM17" s="105">
        <f>IFERROR(__xludf.DUMMYFUNCTION("""COMPUTED_VALUE"""),0.0)</f>
        <v>0</v>
      </c>
      <c r="AN17" s="105">
        <f>IFERROR(__xludf.DUMMYFUNCTION("""COMPUTED_VALUE"""),1.0)</f>
        <v>1</v>
      </c>
      <c r="AO17" s="105">
        <f>IFERROR(__xludf.DUMMYFUNCTION("""COMPUTED_VALUE"""),1.0)</f>
        <v>1</v>
      </c>
      <c r="AP17" s="105">
        <f>IFERROR(__xludf.DUMMYFUNCTION("""COMPUTED_VALUE"""),1.0)</f>
        <v>1</v>
      </c>
      <c r="AQ17" s="105">
        <f>IFERROR(__xludf.DUMMYFUNCTION("""COMPUTED_VALUE"""),1.0)</f>
        <v>1</v>
      </c>
      <c r="AR17" s="105">
        <f>IFERROR(__xludf.DUMMYFUNCTION("""COMPUTED_VALUE"""),1.0)</f>
        <v>1</v>
      </c>
      <c r="AS17" s="105">
        <f>IFERROR(__xludf.DUMMYFUNCTION("""COMPUTED_VALUE"""),0.0)</f>
        <v>0</v>
      </c>
      <c r="AT17" s="105">
        <f>IFERROR(__xludf.DUMMYFUNCTION("""COMPUTED_VALUE"""),0.0)</f>
        <v>0</v>
      </c>
      <c r="AU17" s="105">
        <f>IFERROR(__xludf.DUMMYFUNCTION("""COMPUTED_VALUE"""),0.0)</f>
        <v>0</v>
      </c>
      <c r="AV17" s="105">
        <f>IFERROR(__xludf.DUMMYFUNCTION("""COMPUTED_VALUE"""),0.0)</f>
        <v>0</v>
      </c>
      <c r="AW17" s="105">
        <f>IFERROR(__xludf.DUMMYFUNCTION("""COMPUTED_VALUE"""),0.0)</f>
        <v>0</v>
      </c>
      <c r="AX17" s="105">
        <f>IFERROR(__xludf.DUMMYFUNCTION("""COMPUTED_VALUE"""),0.0)</f>
        <v>0</v>
      </c>
      <c r="AY17" s="105">
        <f>IFERROR(__xludf.DUMMYFUNCTION("""COMPUTED_VALUE"""),0.0)</f>
        <v>0</v>
      </c>
      <c r="AZ17" s="105">
        <f>IFERROR(__xludf.DUMMYFUNCTION("""COMPUTED_VALUE"""),0.0)</f>
        <v>0</v>
      </c>
      <c r="BA17" s="105">
        <f>IFERROR(__xludf.DUMMYFUNCTION("""COMPUTED_VALUE"""),0.0)</f>
        <v>0</v>
      </c>
    </row>
    <row r="18" ht="11.25" customHeight="1">
      <c r="B18" s="100">
        <f>IFERROR(__xludf.DUMMYFUNCTION("""COMPUTED_VALUE"""),2.0)</f>
        <v>2</v>
      </c>
      <c r="C18" s="100"/>
      <c r="D18" s="101"/>
      <c r="E18" s="102"/>
      <c r="F18" s="102">
        <f>IFERROR(__xludf.DUMMYFUNCTION("""COMPUTED_VALUE"""),1.0)</f>
        <v>1</v>
      </c>
      <c r="G18" s="103">
        <f>IFERROR(__xludf.DUMMYFUNCTION("""COMPUTED_VALUE"""),15.0)</f>
        <v>15</v>
      </c>
      <c r="H18" s="103" t="b">
        <f>IFERROR(__xludf.DUMMYFUNCTION("""COMPUTED_VALUE"""),TRUE)</f>
        <v>1</v>
      </c>
      <c r="I18" s="103" t="b">
        <f>IFERROR(__xludf.DUMMYFUNCTION("""COMPUTED_VALUE"""),FALSE)</f>
        <v>0</v>
      </c>
      <c r="J18" s="104">
        <f>IFERROR(__xludf.DUMMYFUNCTION("""COMPUTED_VALUE"""),44613.0)</f>
        <v>44613</v>
      </c>
      <c r="K18" s="104">
        <f>IFERROR(__xludf.DUMMYFUNCTION("""COMPUTED_VALUE"""),44647.0)</f>
        <v>44647</v>
      </c>
      <c r="L18" s="105">
        <f>IFERROR(__xludf.DUMMYFUNCTION("""COMPUTED_VALUE"""),1.0)</f>
        <v>1</v>
      </c>
      <c r="M18" s="105">
        <f>IFERROR(__xludf.DUMMYFUNCTION("""COMPUTED_VALUE"""),1.0)</f>
        <v>1</v>
      </c>
      <c r="N18" s="105">
        <f>IFERROR(__xludf.DUMMYFUNCTION("""COMPUTED_VALUE"""),1.0)</f>
        <v>1</v>
      </c>
      <c r="O18" s="105">
        <f>IFERROR(__xludf.DUMMYFUNCTION("""COMPUTED_VALUE"""),1.0)</f>
        <v>1</v>
      </c>
      <c r="P18" s="105">
        <f>IFERROR(__xludf.DUMMYFUNCTION("""COMPUTED_VALUE"""),1.0)</f>
        <v>1</v>
      </c>
      <c r="Q18" s="105">
        <f>IFERROR(__xludf.DUMMYFUNCTION("""COMPUTED_VALUE"""),0.0)</f>
        <v>0</v>
      </c>
      <c r="R18" s="105">
        <f>IFERROR(__xludf.DUMMYFUNCTION("""COMPUTED_VALUE"""),0.0)</f>
        <v>0</v>
      </c>
      <c r="S18" s="105">
        <f>IFERROR(__xludf.DUMMYFUNCTION("""COMPUTED_VALUE"""),1.0)</f>
        <v>1</v>
      </c>
      <c r="T18" s="105">
        <f>IFERROR(__xludf.DUMMYFUNCTION("""COMPUTED_VALUE"""),1.0)</f>
        <v>1</v>
      </c>
      <c r="U18" s="105">
        <f>IFERROR(__xludf.DUMMYFUNCTION("""COMPUTED_VALUE"""),1.0)</f>
        <v>1</v>
      </c>
      <c r="V18" s="105">
        <f>IFERROR(__xludf.DUMMYFUNCTION("""COMPUTED_VALUE"""),1.0)</f>
        <v>1</v>
      </c>
      <c r="W18" s="105">
        <f>IFERROR(__xludf.DUMMYFUNCTION("""COMPUTED_VALUE"""),1.0)</f>
        <v>1</v>
      </c>
      <c r="X18" s="105">
        <f>IFERROR(__xludf.DUMMYFUNCTION("""COMPUTED_VALUE"""),0.0)</f>
        <v>0</v>
      </c>
      <c r="Y18" s="105">
        <f>IFERROR(__xludf.DUMMYFUNCTION("""COMPUTED_VALUE"""),0.0)</f>
        <v>0</v>
      </c>
      <c r="Z18" s="105">
        <f>IFERROR(__xludf.DUMMYFUNCTION("""COMPUTED_VALUE"""),1.0)</f>
        <v>1</v>
      </c>
      <c r="AA18" s="105">
        <f>IFERROR(__xludf.DUMMYFUNCTION("""COMPUTED_VALUE"""),1.0)</f>
        <v>1</v>
      </c>
      <c r="AB18" s="105">
        <f>IFERROR(__xludf.DUMMYFUNCTION("""COMPUTED_VALUE"""),1.0)</f>
        <v>1</v>
      </c>
      <c r="AC18" s="105">
        <f>IFERROR(__xludf.DUMMYFUNCTION("""COMPUTED_VALUE"""),1.0)</f>
        <v>1</v>
      </c>
      <c r="AD18" s="105">
        <f>IFERROR(__xludf.DUMMYFUNCTION("""COMPUTED_VALUE"""),1.0)</f>
        <v>1</v>
      </c>
      <c r="AE18" s="105">
        <f>IFERROR(__xludf.DUMMYFUNCTION("""COMPUTED_VALUE"""),0.0)</f>
        <v>0</v>
      </c>
      <c r="AF18" s="105">
        <f>IFERROR(__xludf.DUMMYFUNCTION("""COMPUTED_VALUE"""),0.0)</f>
        <v>0</v>
      </c>
      <c r="AG18" s="105">
        <f>IFERROR(__xludf.DUMMYFUNCTION("""COMPUTED_VALUE"""),1.0)</f>
        <v>1</v>
      </c>
      <c r="AH18" s="105">
        <f>IFERROR(__xludf.DUMMYFUNCTION("""COMPUTED_VALUE"""),1.0)</f>
        <v>1</v>
      </c>
      <c r="AI18" s="105">
        <f>IFERROR(__xludf.DUMMYFUNCTION("""COMPUTED_VALUE"""),1.0)</f>
        <v>1</v>
      </c>
      <c r="AJ18" s="105">
        <f>IFERROR(__xludf.DUMMYFUNCTION("""COMPUTED_VALUE"""),1.0)</f>
        <v>1</v>
      </c>
      <c r="AK18" s="105">
        <f>IFERROR(__xludf.DUMMYFUNCTION("""COMPUTED_VALUE"""),1.0)</f>
        <v>1</v>
      </c>
      <c r="AL18" s="105">
        <f>IFERROR(__xludf.DUMMYFUNCTION("""COMPUTED_VALUE"""),0.0)</f>
        <v>0</v>
      </c>
      <c r="AM18" s="105">
        <f>IFERROR(__xludf.DUMMYFUNCTION("""COMPUTED_VALUE"""),0.0)</f>
        <v>0</v>
      </c>
      <c r="AN18" s="105">
        <f>IFERROR(__xludf.DUMMYFUNCTION("""COMPUTED_VALUE"""),1.0)</f>
        <v>1</v>
      </c>
      <c r="AO18" s="105">
        <f>IFERROR(__xludf.DUMMYFUNCTION("""COMPUTED_VALUE"""),1.0)</f>
        <v>1</v>
      </c>
      <c r="AP18" s="105">
        <f>IFERROR(__xludf.DUMMYFUNCTION("""COMPUTED_VALUE"""),1.0)</f>
        <v>1</v>
      </c>
      <c r="AQ18" s="105">
        <f>IFERROR(__xludf.DUMMYFUNCTION("""COMPUTED_VALUE"""),1.0)</f>
        <v>1</v>
      </c>
      <c r="AR18" s="105">
        <f>IFERROR(__xludf.DUMMYFUNCTION("""COMPUTED_VALUE"""),1.0)</f>
        <v>1</v>
      </c>
      <c r="AS18" s="105">
        <f>IFERROR(__xludf.DUMMYFUNCTION("""COMPUTED_VALUE"""),0.0)</f>
        <v>0</v>
      </c>
      <c r="AT18" s="105">
        <f>IFERROR(__xludf.DUMMYFUNCTION("""COMPUTED_VALUE"""),0.0)</f>
        <v>0</v>
      </c>
      <c r="AU18" s="105">
        <f>IFERROR(__xludf.DUMMYFUNCTION("""COMPUTED_VALUE"""),0.0)</f>
        <v>0</v>
      </c>
      <c r="AV18" s="105">
        <f>IFERROR(__xludf.DUMMYFUNCTION("""COMPUTED_VALUE"""),0.0)</f>
        <v>0</v>
      </c>
      <c r="AW18" s="105">
        <f>IFERROR(__xludf.DUMMYFUNCTION("""COMPUTED_VALUE"""),0.0)</f>
        <v>0</v>
      </c>
      <c r="AX18" s="105">
        <f>IFERROR(__xludf.DUMMYFUNCTION("""COMPUTED_VALUE"""),0.0)</f>
        <v>0</v>
      </c>
      <c r="AY18" s="105">
        <f>IFERROR(__xludf.DUMMYFUNCTION("""COMPUTED_VALUE"""),0.0)</f>
        <v>0</v>
      </c>
      <c r="AZ18" s="105">
        <f>IFERROR(__xludf.DUMMYFUNCTION("""COMPUTED_VALUE"""),0.0)</f>
        <v>0</v>
      </c>
      <c r="BA18" s="105">
        <f>IFERROR(__xludf.DUMMYFUNCTION("""COMPUTED_VALUE"""),0.0)</f>
        <v>0</v>
      </c>
    </row>
    <row r="19" ht="11.25" customHeight="1">
      <c r="B19" s="106"/>
      <c r="C19" s="106">
        <f>IFERROR(__xludf.DUMMYFUNCTION("""COMPUTED_VALUE"""),2.1)</f>
        <v>2.1</v>
      </c>
      <c r="D19" s="107" t="str">
        <f>IFERROR(__xludf.DUMMYFUNCTION("""COMPUTED_VALUE"""),"Pembelian Peralatan Mekanik")</f>
        <v>Pembelian Peralatan Mekanik</v>
      </c>
      <c r="E19" s="108"/>
      <c r="F19" s="108">
        <f>IFERROR(__xludf.DUMMYFUNCTION("""COMPUTED_VALUE"""),1.0)</f>
        <v>1</v>
      </c>
      <c r="G19" s="109">
        <f>IFERROR(__xludf.DUMMYFUNCTION("""COMPUTED_VALUE"""),10.0)</f>
        <v>10</v>
      </c>
      <c r="H19" s="109" t="b">
        <f>IFERROR(__xludf.DUMMYFUNCTION("""COMPUTED_VALUE"""),TRUE)</f>
        <v>1</v>
      </c>
      <c r="I19" s="109" t="b">
        <f>IFERROR(__xludf.DUMMYFUNCTION("""COMPUTED_VALUE"""),FALSE)</f>
        <v>0</v>
      </c>
      <c r="J19" s="110">
        <f>IFERROR(__xludf.DUMMYFUNCTION("""COMPUTED_VALUE"""),44613.0)</f>
        <v>44613</v>
      </c>
      <c r="K19" s="110">
        <f>IFERROR(__xludf.DUMMYFUNCTION("""COMPUTED_VALUE"""),44626.0)</f>
        <v>44626</v>
      </c>
      <c r="L19" s="105">
        <f>IFERROR(__xludf.DUMMYFUNCTION("""COMPUTED_VALUE"""),1.0)</f>
        <v>1</v>
      </c>
      <c r="M19" s="105">
        <f>IFERROR(__xludf.DUMMYFUNCTION("""COMPUTED_VALUE"""),1.0)</f>
        <v>1</v>
      </c>
      <c r="N19" s="105">
        <f>IFERROR(__xludf.DUMMYFUNCTION("""COMPUTED_VALUE"""),1.0)</f>
        <v>1</v>
      </c>
      <c r="O19" s="105">
        <f>IFERROR(__xludf.DUMMYFUNCTION("""COMPUTED_VALUE"""),1.0)</f>
        <v>1</v>
      </c>
      <c r="P19" s="105">
        <f>IFERROR(__xludf.DUMMYFUNCTION("""COMPUTED_VALUE"""),1.0)</f>
        <v>1</v>
      </c>
      <c r="Q19" s="105">
        <f>IFERROR(__xludf.DUMMYFUNCTION("""COMPUTED_VALUE"""),0.0)</f>
        <v>0</v>
      </c>
      <c r="R19" s="105">
        <f>IFERROR(__xludf.DUMMYFUNCTION("""COMPUTED_VALUE"""),0.0)</f>
        <v>0</v>
      </c>
      <c r="S19" s="105">
        <f>IFERROR(__xludf.DUMMYFUNCTION("""COMPUTED_VALUE"""),1.0)</f>
        <v>1</v>
      </c>
      <c r="T19" s="105">
        <f>IFERROR(__xludf.DUMMYFUNCTION("""COMPUTED_VALUE"""),1.0)</f>
        <v>1</v>
      </c>
      <c r="U19" s="105">
        <f>IFERROR(__xludf.DUMMYFUNCTION("""COMPUTED_VALUE"""),1.0)</f>
        <v>1</v>
      </c>
      <c r="V19" s="105">
        <f>IFERROR(__xludf.DUMMYFUNCTION("""COMPUTED_VALUE"""),1.0)</f>
        <v>1</v>
      </c>
      <c r="W19" s="105">
        <f>IFERROR(__xludf.DUMMYFUNCTION("""COMPUTED_VALUE"""),1.0)</f>
        <v>1</v>
      </c>
      <c r="X19" s="105">
        <f>IFERROR(__xludf.DUMMYFUNCTION("""COMPUTED_VALUE"""),0.0)</f>
        <v>0</v>
      </c>
      <c r="Y19" s="105">
        <f>IFERROR(__xludf.DUMMYFUNCTION("""COMPUTED_VALUE"""),0.0)</f>
        <v>0</v>
      </c>
      <c r="Z19" s="105">
        <f>IFERROR(__xludf.DUMMYFUNCTION("""COMPUTED_VALUE"""),0.0)</f>
        <v>0</v>
      </c>
      <c r="AA19" s="105">
        <f>IFERROR(__xludf.DUMMYFUNCTION("""COMPUTED_VALUE"""),0.0)</f>
        <v>0</v>
      </c>
      <c r="AB19" s="105">
        <f>IFERROR(__xludf.DUMMYFUNCTION("""COMPUTED_VALUE"""),0.0)</f>
        <v>0</v>
      </c>
      <c r="AC19" s="105">
        <f>IFERROR(__xludf.DUMMYFUNCTION("""COMPUTED_VALUE"""),0.0)</f>
        <v>0</v>
      </c>
      <c r="AD19" s="105">
        <f>IFERROR(__xludf.DUMMYFUNCTION("""COMPUTED_VALUE"""),0.0)</f>
        <v>0</v>
      </c>
      <c r="AE19" s="105">
        <f>IFERROR(__xludf.DUMMYFUNCTION("""COMPUTED_VALUE"""),0.0)</f>
        <v>0</v>
      </c>
      <c r="AF19" s="105">
        <f>IFERROR(__xludf.DUMMYFUNCTION("""COMPUTED_VALUE"""),0.0)</f>
        <v>0</v>
      </c>
      <c r="AG19" s="105">
        <f>IFERROR(__xludf.DUMMYFUNCTION("""COMPUTED_VALUE"""),0.0)</f>
        <v>0</v>
      </c>
      <c r="AH19" s="105">
        <f>IFERROR(__xludf.DUMMYFUNCTION("""COMPUTED_VALUE"""),0.0)</f>
        <v>0</v>
      </c>
      <c r="AI19" s="105">
        <f>IFERROR(__xludf.DUMMYFUNCTION("""COMPUTED_VALUE"""),0.0)</f>
        <v>0</v>
      </c>
      <c r="AJ19" s="105">
        <f>IFERROR(__xludf.DUMMYFUNCTION("""COMPUTED_VALUE"""),0.0)</f>
        <v>0</v>
      </c>
      <c r="AK19" s="105">
        <f>IFERROR(__xludf.DUMMYFUNCTION("""COMPUTED_VALUE"""),0.0)</f>
        <v>0</v>
      </c>
      <c r="AL19" s="105">
        <f>IFERROR(__xludf.DUMMYFUNCTION("""COMPUTED_VALUE"""),0.0)</f>
        <v>0</v>
      </c>
      <c r="AM19" s="105">
        <f>IFERROR(__xludf.DUMMYFUNCTION("""COMPUTED_VALUE"""),0.0)</f>
        <v>0</v>
      </c>
      <c r="AN19" s="105">
        <f>IFERROR(__xludf.DUMMYFUNCTION("""COMPUTED_VALUE"""),0.0)</f>
        <v>0</v>
      </c>
      <c r="AO19" s="105">
        <f>IFERROR(__xludf.DUMMYFUNCTION("""COMPUTED_VALUE"""),0.0)</f>
        <v>0</v>
      </c>
      <c r="AP19" s="105">
        <f>IFERROR(__xludf.DUMMYFUNCTION("""COMPUTED_VALUE"""),0.0)</f>
        <v>0</v>
      </c>
      <c r="AQ19" s="105">
        <f>IFERROR(__xludf.DUMMYFUNCTION("""COMPUTED_VALUE"""),0.0)</f>
        <v>0</v>
      </c>
      <c r="AR19" s="105">
        <f>IFERROR(__xludf.DUMMYFUNCTION("""COMPUTED_VALUE"""),0.0)</f>
        <v>0</v>
      </c>
      <c r="AS19" s="105">
        <f>IFERROR(__xludf.DUMMYFUNCTION("""COMPUTED_VALUE"""),0.0)</f>
        <v>0</v>
      </c>
      <c r="AT19" s="105">
        <f>IFERROR(__xludf.DUMMYFUNCTION("""COMPUTED_VALUE"""),0.0)</f>
        <v>0</v>
      </c>
      <c r="AU19" s="105">
        <f>IFERROR(__xludf.DUMMYFUNCTION("""COMPUTED_VALUE"""),0.0)</f>
        <v>0</v>
      </c>
      <c r="AV19" s="105">
        <f>IFERROR(__xludf.DUMMYFUNCTION("""COMPUTED_VALUE"""),0.0)</f>
        <v>0</v>
      </c>
      <c r="AW19" s="105">
        <f>IFERROR(__xludf.DUMMYFUNCTION("""COMPUTED_VALUE"""),0.0)</f>
        <v>0</v>
      </c>
      <c r="AX19" s="105">
        <f>IFERROR(__xludf.DUMMYFUNCTION("""COMPUTED_VALUE"""),0.0)</f>
        <v>0</v>
      </c>
      <c r="AY19" s="105">
        <f>IFERROR(__xludf.DUMMYFUNCTION("""COMPUTED_VALUE"""),0.0)</f>
        <v>0</v>
      </c>
      <c r="AZ19" s="105">
        <f>IFERROR(__xludf.DUMMYFUNCTION("""COMPUTED_VALUE"""),0.0)</f>
        <v>0</v>
      </c>
      <c r="BA19" s="105">
        <f>IFERROR(__xludf.DUMMYFUNCTION("""COMPUTED_VALUE"""),0.0)</f>
        <v>0</v>
      </c>
    </row>
    <row r="20" ht="11.25" customHeight="1">
      <c r="B20" s="106"/>
      <c r="C20" s="106">
        <f>IFERROR(__xludf.DUMMYFUNCTION("""COMPUTED_VALUE"""),2.2)</f>
        <v>2.2</v>
      </c>
      <c r="D20" s="107" t="str">
        <f>IFERROR(__xludf.DUMMYFUNCTION("""COMPUTED_VALUE"""),"Pembuatan Peralatan Mekanik")</f>
        <v>Pembuatan Peralatan Mekanik</v>
      </c>
      <c r="E20" s="108"/>
      <c r="F20" s="108">
        <f>IFERROR(__xludf.DUMMYFUNCTION("""COMPUTED_VALUE"""),1.0)</f>
        <v>1</v>
      </c>
      <c r="G20" s="109">
        <f>IFERROR(__xludf.DUMMYFUNCTION("""COMPUTED_VALUE"""),10.0)</f>
        <v>10</v>
      </c>
      <c r="H20" s="109" t="b">
        <f>IFERROR(__xludf.DUMMYFUNCTION("""COMPUTED_VALUE"""),TRUE)</f>
        <v>1</v>
      </c>
      <c r="I20" s="109" t="b">
        <f>IFERROR(__xludf.DUMMYFUNCTION("""COMPUTED_VALUE"""),FALSE)</f>
        <v>0</v>
      </c>
      <c r="J20" s="110">
        <f>IFERROR(__xludf.DUMMYFUNCTION("""COMPUTED_VALUE"""),44627.0)</f>
        <v>44627</v>
      </c>
      <c r="K20" s="110">
        <f>IFERROR(__xludf.DUMMYFUNCTION("""COMPUTED_VALUE"""),44640.0)</f>
        <v>44640</v>
      </c>
      <c r="L20" s="105">
        <f>IFERROR(__xludf.DUMMYFUNCTION("""COMPUTED_VALUE"""),0.0)</f>
        <v>0</v>
      </c>
      <c r="M20" s="105">
        <f>IFERROR(__xludf.DUMMYFUNCTION("""COMPUTED_VALUE"""),0.0)</f>
        <v>0</v>
      </c>
      <c r="N20" s="105">
        <f>IFERROR(__xludf.DUMMYFUNCTION("""COMPUTED_VALUE"""),0.0)</f>
        <v>0</v>
      </c>
      <c r="O20" s="105">
        <f>IFERROR(__xludf.DUMMYFUNCTION("""COMPUTED_VALUE"""),0.0)</f>
        <v>0</v>
      </c>
      <c r="P20" s="105">
        <f>IFERROR(__xludf.DUMMYFUNCTION("""COMPUTED_VALUE"""),0.0)</f>
        <v>0</v>
      </c>
      <c r="Q20" s="105">
        <f>IFERROR(__xludf.DUMMYFUNCTION("""COMPUTED_VALUE"""),0.0)</f>
        <v>0</v>
      </c>
      <c r="R20" s="105">
        <f>IFERROR(__xludf.DUMMYFUNCTION("""COMPUTED_VALUE"""),0.0)</f>
        <v>0</v>
      </c>
      <c r="S20" s="105">
        <f>IFERROR(__xludf.DUMMYFUNCTION("""COMPUTED_VALUE"""),0.0)</f>
        <v>0</v>
      </c>
      <c r="T20" s="105">
        <f>IFERROR(__xludf.DUMMYFUNCTION("""COMPUTED_VALUE"""),0.0)</f>
        <v>0</v>
      </c>
      <c r="U20" s="105">
        <f>IFERROR(__xludf.DUMMYFUNCTION("""COMPUTED_VALUE"""),0.0)</f>
        <v>0</v>
      </c>
      <c r="V20" s="105">
        <f>IFERROR(__xludf.DUMMYFUNCTION("""COMPUTED_VALUE"""),0.0)</f>
        <v>0</v>
      </c>
      <c r="W20" s="105">
        <f>IFERROR(__xludf.DUMMYFUNCTION("""COMPUTED_VALUE"""),0.0)</f>
        <v>0</v>
      </c>
      <c r="X20" s="105">
        <f>IFERROR(__xludf.DUMMYFUNCTION("""COMPUTED_VALUE"""),0.0)</f>
        <v>0</v>
      </c>
      <c r="Y20" s="105">
        <f>IFERROR(__xludf.DUMMYFUNCTION("""COMPUTED_VALUE"""),0.0)</f>
        <v>0</v>
      </c>
      <c r="Z20" s="105">
        <f>IFERROR(__xludf.DUMMYFUNCTION("""COMPUTED_VALUE"""),1.0)</f>
        <v>1</v>
      </c>
      <c r="AA20" s="105">
        <f>IFERROR(__xludf.DUMMYFUNCTION("""COMPUTED_VALUE"""),1.0)</f>
        <v>1</v>
      </c>
      <c r="AB20" s="105">
        <f>IFERROR(__xludf.DUMMYFUNCTION("""COMPUTED_VALUE"""),1.0)</f>
        <v>1</v>
      </c>
      <c r="AC20" s="105">
        <f>IFERROR(__xludf.DUMMYFUNCTION("""COMPUTED_VALUE"""),1.0)</f>
        <v>1</v>
      </c>
      <c r="AD20" s="105">
        <f>IFERROR(__xludf.DUMMYFUNCTION("""COMPUTED_VALUE"""),1.0)</f>
        <v>1</v>
      </c>
      <c r="AE20" s="105">
        <f>IFERROR(__xludf.DUMMYFUNCTION("""COMPUTED_VALUE"""),0.0)</f>
        <v>0</v>
      </c>
      <c r="AF20" s="105">
        <f>IFERROR(__xludf.DUMMYFUNCTION("""COMPUTED_VALUE"""),0.0)</f>
        <v>0</v>
      </c>
      <c r="AG20" s="105">
        <f>IFERROR(__xludf.DUMMYFUNCTION("""COMPUTED_VALUE"""),1.0)</f>
        <v>1</v>
      </c>
      <c r="AH20" s="105">
        <f>IFERROR(__xludf.DUMMYFUNCTION("""COMPUTED_VALUE"""),1.0)</f>
        <v>1</v>
      </c>
      <c r="AI20" s="105">
        <f>IFERROR(__xludf.DUMMYFUNCTION("""COMPUTED_VALUE"""),1.0)</f>
        <v>1</v>
      </c>
      <c r="AJ20" s="105">
        <f>IFERROR(__xludf.DUMMYFUNCTION("""COMPUTED_VALUE"""),1.0)</f>
        <v>1</v>
      </c>
      <c r="AK20" s="105">
        <f>IFERROR(__xludf.DUMMYFUNCTION("""COMPUTED_VALUE"""),1.0)</f>
        <v>1</v>
      </c>
      <c r="AL20" s="105">
        <f>IFERROR(__xludf.DUMMYFUNCTION("""COMPUTED_VALUE"""),0.0)</f>
        <v>0</v>
      </c>
      <c r="AM20" s="105">
        <f>IFERROR(__xludf.DUMMYFUNCTION("""COMPUTED_VALUE"""),0.0)</f>
        <v>0</v>
      </c>
      <c r="AN20" s="105">
        <f>IFERROR(__xludf.DUMMYFUNCTION("""COMPUTED_VALUE"""),0.0)</f>
        <v>0</v>
      </c>
      <c r="AO20" s="105">
        <f>IFERROR(__xludf.DUMMYFUNCTION("""COMPUTED_VALUE"""),0.0)</f>
        <v>0</v>
      </c>
      <c r="AP20" s="105">
        <f>IFERROR(__xludf.DUMMYFUNCTION("""COMPUTED_VALUE"""),0.0)</f>
        <v>0</v>
      </c>
      <c r="AQ20" s="105">
        <f>IFERROR(__xludf.DUMMYFUNCTION("""COMPUTED_VALUE"""),0.0)</f>
        <v>0</v>
      </c>
      <c r="AR20" s="105">
        <f>IFERROR(__xludf.DUMMYFUNCTION("""COMPUTED_VALUE"""),0.0)</f>
        <v>0</v>
      </c>
      <c r="AS20" s="105">
        <f>IFERROR(__xludf.DUMMYFUNCTION("""COMPUTED_VALUE"""),0.0)</f>
        <v>0</v>
      </c>
      <c r="AT20" s="105">
        <f>IFERROR(__xludf.DUMMYFUNCTION("""COMPUTED_VALUE"""),0.0)</f>
        <v>0</v>
      </c>
      <c r="AU20" s="105">
        <f>IFERROR(__xludf.DUMMYFUNCTION("""COMPUTED_VALUE"""),0.0)</f>
        <v>0</v>
      </c>
      <c r="AV20" s="105">
        <f>IFERROR(__xludf.DUMMYFUNCTION("""COMPUTED_VALUE"""),0.0)</f>
        <v>0</v>
      </c>
      <c r="AW20" s="105">
        <f>IFERROR(__xludf.DUMMYFUNCTION("""COMPUTED_VALUE"""),0.0)</f>
        <v>0</v>
      </c>
      <c r="AX20" s="105">
        <f>IFERROR(__xludf.DUMMYFUNCTION("""COMPUTED_VALUE"""),0.0)</f>
        <v>0</v>
      </c>
      <c r="AY20" s="105">
        <f>IFERROR(__xludf.DUMMYFUNCTION("""COMPUTED_VALUE"""),0.0)</f>
        <v>0</v>
      </c>
      <c r="AZ20" s="105">
        <f>IFERROR(__xludf.DUMMYFUNCTION("""COMPUTED_VALUE"""),0.0)</f>
        <v>0</v>
      </c>
      <c r="BA20" s="105">
        <f>IFERROR(__xludf.DUMMYFUNCTION("""COMPUTED_VALUE"""),0.0)</f>
        <v>0</v>
      </c>
    </row>
    <row r="21" ht="11.25" customHeight="1">
      <c r="B21" s="111"/>
      <c r="C21" s="111">
        <f>IFERROR(__xludf.DUMMYFUNCTION("""COMPUTED_VALUE"""),2.3)</f>
        <v>2.3</v>
      </c>
      <c r="D21" s="112" t="str">
        <f>IFERROR(__xludf.DUMMYFUNCTION("""COMPUTED_VALUE"""),"Perakitan Peralatan Mekanik")</f>
        <v>Perakitan Peralatan Mekanik</v>
      </c>
      <c r="E21" s="113"/>
      <c r="F21" s="113">
        <f>IFERROR(__xludf.DUMMYFUNCTION("""COMPUTED_VALUE"""),1.0)</f>
        <v>1</v>
      </c>
      <c r="G21" s="114">
        <f>IFERROR(__xludf.DUMMYFUNCTION("""COMPUTED_VALUE"""),5.0)</f>
        <v>5</v>
      </c>
      <c r="H21" s="114" t="b">
        <f>IFERROR(__xludf.DUMMYFUNCTION("""COMPUTED_VALUE"""),TRUE)</f>
        <v>1</v>
      </c>
      <c r="I21" s="114" t="b">
        <f>IFERROR(__xludf.DUMMYFUNCTION("""COMPUTED_VALUE"""),FALSE)</f>
        <v>0</v>
      </c>
      <c r="J21" s="115">
        <f>IFERROR(__xludf.DUMMYFUNCTION("""COMPUTED_VALUE"""),44641.0)</f>
        <v>44641</v>
      </c>
      <c r="K21" s="115">
        <f>IFERROR(__xludf.DUMMYFUNCTION("""COMPUTED_VALUE"""),44647.0)</f>
        <v>44647</v>
      </c>
      <c r="L21" s="105">
        <f>IFERROR(__xludf.DUMMYFUNCTION("""COMPUTED_VALUE"""),0.0)</f>
        <v>0</v>
      </c>
      <c r="M21" s="105">
        <f>IFERROR(__xludf.DUMMYFUNCTION("""COMPUTED_VALUE"""),0.0)</f>
        <v>0</v>
      </c>
      <c r="N21" s="105">
        <f>IFERROR(__xludf.DUMMYFUNCTION("""COMPUTED_VALUE"""),0.0)</f>
        <v>0</v>
      </c>
      <c r="O21" s="105">
        <f>IFERROR(__xludf.DUMMYFUNCTION("""COMPUTED_VALUE"""),0.0)</f>
        <v>0</v>
      </c>
      <c r="P21" s="105">
        <f>IFERROR(__xludf.DUMMYFUNCTION("""COMPUTED_VALUE"""),0.0)</f>
        <v>0</v>
      </c>
      <c r="Q21" s="105">
        <f>IFERROR(__xludf.DUMMYFUNCTION("""COMPUTED_VALUE"""),0.0)</f>
        <v>0</v>
      </c>
      <c r="R21" s="105">
        <f>IFERROR(__xludf.DUMMYFUNCTION("""COMPUTED_VALUE"""),0.0)</f>
        <v>0</v>
      </c>
      <c r="S21" s="105">
        <f>IFERROR(__xludf.DUMMYFUNCTION("""COMPUTED_VALUE"""),0.0)</f>
        <v>0</v>
      </c>
      <c r="T21" s="105">
        <f>IFERROR(__xludf.DUMMYFUNCTION("""COMPUTED_VALUE"""),0.0)</f>
        <v>0</v>
      </c>
      <c r="U21" s="105">
        <f>IFERROR(__xludf.DUMMYFUNCTION("""COMPUTED_VALUE"""),0.0)</f>
        <v>0</v>
      </c>
      <c r="V21" s="105">
        <f>IFERROR(__xludf.DUMMYFUNCTION("""COMPUTED_VALUE"""),0.0)</f>
        <v>0</v>
      </c>
      <c r="W21" s="105">
        <f>IFERROR(__xludf.DUMMYFUNCTION("""COMPUTED_VALUE"""),0.0)</f>
        <v>0</v>
      </c>
      <c r="X21" s="105">
        <f>IFERROR(__xludf.DUMMYFUNCTION("""COMPUTED_VALUE"""),0.0)</f>
        <v>0</v>
      </c>
      <c r="Y21" s="105">
        <f>IFERROR(__xludf.DUMMYFUNCTION("""COMPUTED_VALUE"""),0.0)</f>
        <v>0</v>
      </c>
      <c r="Z21" s="105">
        <f>IFERROR(__xludf.DUMMYFUNCTION("""COMPUTED_VALUE"""),0.0)</f>
        <v>0</v>
      </c>
      <c r="AA21" s="105">
        <f>IFERROR(__xludf.DUMMYFUNCTION("""COMPUTED_VALUE"""),0.0)</f>
        <v>0</v>
      </c>
      <c r="AB21" s="105">
        <f>IFERROR(__xludf.DUMMYFUNCTION("""COMPUTED_VALUE"""),0.0)</f>
        <v>0</v>
      </c>
      <c r="AC21" s="105">
        <f>IFERROR(__xludf.DUMMYFUNCTION("""COMPUTED_VALUE"""),0.0)</f>
        <v>0</v>
      </c>
      <c r="AD21" s="105">
        <f>IFERROR(__xludf.DUMMYFUNCTION("""COMPUTED_VALUE"""),0.0)</f>
        <v>0</v>
      </c>
      <c r="AE21" s="105">
        <f>IFERROR(__xludf.DUMMYFUNCTION("""COMPUTED_VALUE"""),0.0)</f>
        <v>0</v>
      </c>
      <c r="AF21" s="105">
        <f>IFERROR(__xludf.DUMMYFUNCTION("""COMPUTED_VALUE"""),0.0)</f>
        <v>0</v>
      </c>
      <c r="AG21" s="105">
        <f>IFERROR(__xludf.DUMMYFUNCTION("""COMPUTED_VALUE"""),0.0)</f>
        <v>0</v>
      </c>
      <c r="AH21" s="105">
        <f>IFERROR(__xludf.DUMMYFUNCTION("""COMPUTED_VALUE"""),0.0)</f>
        <v>0</v>
      </c>
      <c r="AI21" s="105">
        <f>IFERROR(__xludf.DUMMYFUNCTION("""COMPUTED_VALUE"""),0.0)</f>
        <v>0</v>
      </c>
      <c r="AJ21" s="105">
        <f>IFERROR(__xludf.DUMMYFUNCTION("""COMPUTED_VALUE"""),0.0)</f>
        <v>0</v>
      </c>
      <c r="AK21" s="105">
        <f>IFERROR(__xludf.DUMMYFUNCTION("""COMPUTED_VALUE"""),0.0)</f>
        <v>0</v>
      </c>
      <c r="AL21" s="105">
        <f>IFERROR(__xludf.DUMMYFUNCTION("""COMPUTED_VALUE"""),0.0)</f>
        <v>0</v>
      </c>
      <c r="AM21" s="105">
        <f>IFERROR(__xludf.DUMMYFUNCTION("""COMPUTED_VALUE"""),0.0)</f>
        <v>0</v>
      </c>
      <c r="AN21" s="105">
        <f>IFERROR(__xludf.DUMMYFUNCTION("""COMPUTED_VALUE"""),1.0)</f>
        <v>1</v>
      </c>
      <c r="AO21" s="105">
        <f>IFERROR(__xludf.DUMMYFUNCTION("""COMPUTED_VALUE"""),1.0)</f>
        <v>1</v>
      </c>
      <c r="AP21" s="105">
        <f>IFERROR(__xludf.DUMMYFUNCTION("""COMPUTED_VALUE"""),1.0)</f>
        <v>1</v>
      </c>
      <c r="AQ21" s="105">
        <f>IFERROR(__xludf.DUMMYFUNCTION("""COMPUTED_VALUE"""),1.0)</f>
        <v>1</v>
      </c>
      <c r="AR21" s="105">
        <f>IFERROR(__xludf.DUMMYFUNCTION("""COMPUTED_VALUE"""),1.0)</f>
        <v>1</v>
      </c>
      <c r="AS21" s="105">
        <f>IFERROR(__xludf.DUMMYFUNCTION("""COMPUTED_VALUE"""),0.0)</f>
        <v>0</v>
      </c>
      <c r="AT21" s="105">
        <f>IFERROR(__xludf.DUMMYFUNCTION("""COMPUTED_VALUE"""),0.0)</f>
        <v>0</v>
      </c>
      <c r="AU21" s="105">
        <f>IFERROR(__xludf.DUMMYFUNCTION("""COMPUTED_VALUE"""),0.0)</f>
        <v>0</v>
      </c>
      <c r="AV21" s="105">
        <f>IFERROR(__xludf.DUMMYFUNCTION("""COMPUTED_VALUE"""),0.0)</f>
        <v>0</v>
      </c>
      <c r="AW21" s="105">
        <f>IFERROR(__xludf.DUMMYFUNCTION("""COMPUTED_VALUE"""),0.0)</f>
        <v>0</v>
      </c>
      <c r="AX21" s="105">
        <f>IFERROR(__xludf.DUMMYFUNCTION("""COMPUTED_VALUE"""),0.0)</f>
        <v>0</v>
      </c>
      <c r="AY21" s="105">
        <f>IFERROR(__xludf.DUMMYFUNCTION("""COMPUTED_VALUE"""),0.0)</f>
        <v>0</v>
      </c>
      <c r="AZ21" s="105">
        <f>IFERROR(__xludf.DUMMYFUNCTION("""COMPUTED_VALUE"""),0.0)</f>
        <v>0</v>
      </c>
      <c r="BA21" s="105">
        <f>IFERROR(__xludf.DUMMYFUNCTION("""COMPUTED_VALUE"""),0.0)</f>
        <v>0</v>
      </c>
    </row>
    <row r="22" ht="11.25" customHeight="1">
      <c r="B22" s="116">
        <f>IFERROR(__xludf.DUMMYFUNCTION("""COMPUTED_VALUE"""),3.0)</f>
        <v>3</v>
      </c>
      <c r="C22" s="116"/>
      <c r="D22" s="117"/>
      <c r="E22" s="118"/>
      <c r="F22" s="118">
        <f>IFERROR(__xludf.DUMMYFUNCTION("""COMPUTED_VALUE"""),2.0)</f>
        <v>2</v>
      </c>
      <c r="G22" s="105">
        <f>IFERROR(__xludf.DUMMYFUNCTION("""COMPUTED_VALUE"""),5.0)</f>
        <v>5</v>
      </c>
      <c r="H22" s="105" t="b">
        <f>IFERROR(__xludf.DUMMYFUNCTION("""COMPUTED_VALUE"""),TRUE)</f>
        <v>1</v>
      </c>
      <c r="I22" s="105" t="b">
        <f>IFERROR(__xludf.DUMMYFUNCTION("""COMPUTED_VALUE"""),FALSE)</f>
        <v>0</v>
      </c>
      <c r="J22" s="119">
        <f>IFERROR(__xludf.DUMMYFUNCTION("""COMPUTED_VALUE"""),44647.0)</f>
        <v>44647</v>
      </c>
      <c r="K22" s="119">
        <f>IFERROR(__xludf.DUMMYFUNCTION("""COMPUTED_VALUE"""),44653.0)</f>
        <v>44653</v>
      </c>
      <c r="L22" s="105">
        <f>IFERROR(__xludf.DUMMYFUNCTION("""COMPUTED_VALUE"""),0.0)</f>
        <v>0</v>
      </c>
      <c r="M22" s="105">
        <f>IFERROR(__xludf.DUMMYFUNCTION("""COMPUTED_VALUE"""),0.0)</f>
        <v>0</v>
      </c>
      <c r="N22" s="105">
        <f>IFERROR(__xludf.DUMMYFUNCTION("""COMPUTED_VALUE"""),0.0)</f>
        <v>0</v>
      </c>
      <c r="O22" s="105">
        <f>IFERROR(__xludf.DUMMYFUNCTION("""COMPUTED_VALUE"""),0.0)</f>
        <v>0</v>
      </c>
      <c r="P22" s="105">
        <f>IFERROR(__xludf.DUMMYFUNCTION("""COMPUTED_VALUE"""),0.0)</f>
        <v>0</v>
      </c>
      <c r="Q22" s="105">
        <f>IFERROR(__xludf.DUMMYFUNCTION("""COMPUTED_VALUE"""),0.0)</f>
        <v>0</v>
      </c>
      <c r="R22" s="105">
        <f>IFERROR(__xludf.DUMMYFUNCTION("""COMPUTED_VALUE"""),0.0)</f>
        <v>0</v>
      </c>
      <c r="S22" s="105">
        <f>IFERROR(__xludf.DUMMYFUNCTION("""COMPUTED_VALUE"""),0.0)</f>
        <v>0</v>
      </c>
      <c r="T22" s="105">
        <f>IFERROR(__xludf.DUMMYFUNCTION("""COMPUTED_VALUE"""),0.0)</f>
        <v>0</v>
      </c>
      <c r="U22" s="105">
        <f>IFERROR(__xludf.DUMMYFUNCTION("""COMPUTED_VALUE"""),0.0)</f>
        <v>0</v>
      </c>
      <c r="V22" s="105">
        <f>IFERROR(__xludf.DUMMYFUNCTION("""COMPUTED_VALUE"""),0.0)</f>
        <v>0</v>
      </c>
      <c r="W22" s="105">
        <f>IFERROR(__xludf.DUMMYFUNCTION("""COMPUTED_VALUE"""),0.0)</f>
        <v>0</v>
      </c>
      <c r="X22" s="105">
        <f>IFERROR(__xludf.DUMMYFUNCTION("""COMPUTED_VALUE"""),0.0)</f>
        <v>0</v>
      </c>
      <c r="Y22" s="105">
        <f>IFERROR(__xludf.DUMMYFUNCTION("""COMPUTED_VALUE"""),0.0)</f>
        <v>0</v>
      </c>
      <c r="Z22" s="105">
        <f>IFERROR(__xludf.DUMMYFUNCTION("""COMPUTED_VALUE"""),0.0)</f>
        <v>0</v>
      </c>
      <c r="AA22" s="105">
        <f>IFERROR(__xludf.DUMMYFUNCTION("""COMPUTED_VALUE"""),0.0)</f>
        <v>0</v>
      </c>
      <c r="AB22" s="105">
        <f>IFERROR(__xludf.DUMMYFUNCTION("""COMPUTED_VALUE"""),0.0)</f>
        <v>0</v>
      </c>
      <c r="AC22" s="105">
        <f>IFERROR(__xludf.DUMMYFUNCTION("""COMPUTED_VALUE"""),0.0)</f>
        <v>0</v>
      </c>
      <c r="AD22" s="105">
        <f>IFERROR(__xludf.DUMMYFUNCTION("""COMPUTED_VALUE"""),0.0)</f>
        <v>0</v>
      </c>
      <c r="AE22" s="105">
        <f>IFERROR(__xludf.DUMMYFUNCTION("""COMPUTED_VALUE"""),0.0)</f>
        <v>0</v>
      </c>
      <c r="AF22" s="105">
        <f>IFERROR(__xludf.DUMMYFUNCTION("""COMPUTED_VALUE"""),0.0)</f>
        <v>0</v>
      </c>
      <c r="AG22" s="105">
        <f>IFERROR(__xludf.DUMMYFUNCTION("""COMPUTED_VALUE"""),0.0)</f>
        <v>0</v>
      </c>
      <c r="AH22" s="105">
        <f>IFERROR(__xludf.DUMMYFUNCTION("""COMPUTED_VALUE"""),0.0)</f>
        <v>0</v>
      </c>
      <c r="AI22" s="105">
        <f>IFERROR(__xludf.DUMMYFUNCTION("""COMPUTED_VALUE"""),0.0)</f>
        <v>0</v>
      </c>
      <c r="AJ22" s="105">
        <f>IFERROR(__xludf.DUMMYFUNCTION("""COMPUTED_VALUE"""),0.0)</f>
        <v>0</v>
      </c>
      <c r="AK22" s="105">
        <f>IFERROR(__xludf.DUMMYFUNCTION("""COMPUTED_VALUE"""),0.0)</f>
        <v>0</v>
      </c>
      <c r="AL22" s="105">
        <f>IFERROR(__xludf.DUMMYFUNCTION("""COMPUTED_VALUE"""),0.0)</f>
        <v>0</v>
      </c>
      <c r="AM22" s="105">
        <f>IFERROR(__xludf.DUMMYFUNCTION("""COMPUTED_VALUE"""),0.0)</f>
        <v>0</v>
      </c>
      <c r="AN22" s="105">
        <f>IFERROR(__xludf.DUMMYFUNCTION("""COMPUTED_VALUE"""),0.0)</f>
        <v>0</v>
      </c>
      <c r="AO22" s="105">
        <f>IFERROR(__xludf.DUMMYFUNCTION("""COMPUTED_VALUE"""),0.0)</f>
        <v>0</v>
      </c>
      <c r="AP22" s="105">
        <f>IFERROR(__xludf.DUMMYFUNCTION("""COMPUTED_VALUE"""),0.0)</f>
        <v>0</v>
      </c>
      <c r="AQ22" s="105">
        <f>IFERROR(__xludf.DUMMYFUNCTION("""COMPUTED_VALUE"""),0.0)</f>
        <v>0</v>
      </c>
      <c r="AR22" s="105">
        <f>IFERROR(__xludf.DUMMYFUNCTION("""COMPUTED_VALUE"""),0.0)</f>
        <v>0</v>
      </c>
      <c r="AS22" s="105">
        <f>IFERROR(__xludf.DUMMYFUNCTION("""COMPUTED_VALUE"""),0.0)</f>
        <v>0</v>
      </c>
      <c r="AT22" s="105">
        <f>IFERROR(__xludf.DUMMYFUNCTION("""COMPUTED_VALUE"""),0.0)</f>
        <v>0</v>
      </c>
      <c r="AU22" s="105">
        <f>IFERROR(__xludf.DUMMYFUNCTION("""COMPUTED_VALUE"""),1.0)</f>
        <v>1</v>
      </c>
      <c r="AV22" s="105">
        <f>IFERROR(__xludf.DUMMYFUNCTION("""COMPUTED_VALUE"""),1.0)</f>
        <v>1</v>
      </c>
      <c r="AW22" s="105">
        <f>IFERROR(__xludf.DUMMYFUNCTION("""COMPUTED_VALUE"""),1.0)</f>
        <v>1</v>
      </c>
      <c r="AX22" s="105">
        <f>IFERROR(__xludf.DUMMYFUNCTION("""COMPUTED_VALUE"""),1.0)</f>
        <v>1</v>
      </c>
      <c r="AY22" s="105">
        <f>IFERROR(__xludf.DUMMYFUNCTION("""COMPUTED_VALUE"""),1.0)</f>
        <v>1</v>
      </c>
      <c r="AZ22" s="105">
        <f>IFERROR(__xludf.DUMMYFUNCTION("""COMPUTED_VALUE"""),0.0)</f>
        <v>0</v>
      </c>
      <c r="BA22" s="105">
        <f>IFERROR(__xludf.DUMMYFUNCTION("""COMPUTED_VALUE"""),0.0)</f>
        <v>0</v>
      </c>
    </row>
    <row r="23" ht="11.25" customHeight="1">
      <c r="B23" s="116">
        <f>IFERROR(__xludf.DUMMYFUNCTION("""COMPUTED_VALUE"""),4.0)</f>
        <v>4</v>
      </c>
      <c r="C23" s="116"/>
      <c r="D23" s="117"/>
      <c r="E23" s="118"/>
      <c r="F23" s="118">
        <f>IFERROR(__xludf.DUMMYFUNCTION("""COMPUTED_VALUE"""),0.0)</f>
        <v>0</v>
      </c>
      <c r="G23" s="105">
        <f>IFERROR(__xludf.DUMMYFUNCTION("""COMPUTED_VALUE"""),1.0)</f>
        <v>1</v>
      </c>
      <c r="H23" s="105" t="b">
        <f>IFERROR(__xludf.DUMMYFUNCTION("""COMPUTED_VALUE"""),TRUE)</f>
        <v>1</v>
      </c>
      <c r="I23" s="105" t="b">
        <f>IFERROR(__xludf.DUMMYFUNCTION("""COMPUTED_VALUE"""),FALSE)</f>
        <v>0</v>
      </c>
      <c r="J23" s="119">
        <f>IFERROR(__xludf.DUMMYFUNCTION("""COMPUTED_VALUE"""),44654.0)</f>
        <v>44654</v>
      </c>
      <c r="K23" s="119">
        <f>IFERROR(__xludf.DUMMYFUNCTION("""COMPUTED_VALUE"""),44654.4)</f>
        <v>44654.4</v>
      </c>
      <c r="L23" s="105">
        <f>IFERROR(__xludf.DUMMYFUNCTION("""COMPUTED_VALUE"""),0.0)</f>
        <v>0</v>
      </c>
      <c r="M23" s="105">
        <f>IFERROR(__xludf.DUMMYFUNCTION("""COMPUTED_VALUE"""),0.0)</f>
        <v>0</v>
      </c>
      <c r="N23" s="105">
        <f>IFERROR(__xludf.DUMMYFUNCTION("""COMPUTED_VALUE"""),0.0)</f>
        <v>0</v>
      </c>
      <c r="O23" s="105">
        <f>IFERROR(__xludf.DUMMYFUNCTION("""COMPUTED_VALUE"""),0.0)</f>
        <v>0</v>
      </c>
      <c r="P23" s="105">
        <f>IFERROR(__xludf.DUMMYFUNCTION("""COMPUTED_VALUE"""),0.0)</f>
        <v>0</v>
      </c>
      <c r="Q23" s="105">
        <f>IFERROR(__xludf.DUMMYFUNCTION("""COMPUTED_VALUE"""),0.0)</f>
        <v>0</v>
      </c>
      <c r="R23" s="105">
        <f>IFERROR(__xludf.DUMMYFUNCTION("""COMPUTED_VALUE"""),0.0)</f>
        <v>0</v>
      </c>
      <c r="S23" s="105">
        <f>IFERROR(__xludf.DUMMYFUNCTION("""COMPUTED_VALUE"""),0.0)</f>
        <v>0</v>
      </c>
      <c r="T23" s="105">
        <f>IFERROR(__xludf.DUMMYFUNCTION("""COMPUTED_VALUE"""),0.0)</f>
        <v>0</v>
      </c>
      <c r="U23" s="105">
        <f>IFERROR(__xludf.DUMMYFUNCTION("""COMPUTED_VALUE"""),0.0)</f>
        <v>0</v>
      </c>
      <c r="V23" s="105">
        <f>IFERROR(__xludf.DUMMYFUNCTION("""COMPUTED_VALUE"""),0.0)</f>
        <v>0</v>
      </c>
      <c r="W23" s="105">
        <f>IFERROR(__xludf.DUMMYFUNCTION("""COMPUTED_VALUE"""),0.0)</f>
        <v>0</v>
      </c>
      <c r="X23" s="105">
        <f>IFERROR(__xludf.DUMMYFUNCTION("""COMPUTED_VALUE"""),0.0)</f>
        <v>0</v>
      </c>
      <c r="Y23" s="105">
        <f>IFERROR(__xludf.DUMMYFUNCTION("""COMPUTED_VALUE"""),0.0)</f>
        <v>0</v>
      </c>
      <c r="Z23" s="105">
        <f>IFERROR(__xludf.DUMMYFUNCTION("""COMPUTED_VALUE"""),0.0)</f>
        <v>0</v>
      </c>
      <c r="AA23" s="105">
        <f>IFERROR(__xludf.DUMMYFUNCTION("""COMPUTED_VALUE"""),0.0)</f>
        <v>0</v>
      </c>
      <c r="AB23" s="105">
        <f>IFERROR(__xludf.DUMMYFUNCTION("""COMPUTED_VALUE"""),0.0)</f>
        <v>0</v>
      </c>
      <c r="AC23" s="105">
        <f>IFERROR(__xludf.DUMMYFUNCTION("""COMPUTED_VALUE"""),0.0)</f>
        <v>0</v>
      </c>
      <c r="AD23" s="105">
        <f>IFERROR(__xludf.DUMMYFUNCTION("""COMPUTED_VALUE"""),0.0)</f>
        <v>0</v>
      </c>
      <c r="AE23" s="105">
        <f>IFERROR(__xludf.DUMMYFUNCTION("""COMPUTED_VALUE"""),0.0)</f>
        <v>0</v>
      </c>
      <c r="AF23" s="105">
        <f>IFERROR(__xludf.DUMMYFUNCTION("""COMPUTED_VALUE"""),0.0)</f>
        <v>0</v>
      </c>
      <c r="AG23" s="105">
        <f>IFERROR(__xludf.DUMMYFUNCTION("""COMPUTED_VALUE"""),0.0)</f>
        <v>0</v>
      </c>
      <c r="AH23" s="105">
        <f>IFERROR(__xludf.DUMMYFUNCTION("""COMPUTED_VALUE"""),0.0)</f>
        <v>0</v>
      </c>
      <c r="AI23" s="105">
        <f>IFERROR(__xludf.DUMMYFUNCTION("""COMPUTED_VALUE"""),0.0)</f>
        <v>0</v>
      </c>
      <c r="AJ23" s="105">
        <f>IFERROR(__xludf.DUMMYFUNCTION("""COMPUTED_VALUE"""),0.0)</f>
        <v>0</v>
      </c>
      <c r="AK23" s="105">
        <f>IFERROR(__xludf.DUMMYFUNCTION("""COMPUTED_VALUE"""),0.0)</f>
        <v>0</v>
      </c>
      <c r="AL23" s="105">
        <f>IFERROR(__xludf.DUMMYFUNCTION("""COMPUTED_VALUE"""),0.0)</f>
        <v>0</v>
      </c>
      <c r="AM23" s="105">
        <f>IFERROR(__xludf.DUMMYFUNCTION("""COMPUTED_VALUE"""),0.0)</f>
        <v>0</v>
      </c>
      <c r="AN23" s="105">
        <f>IFERROR(__xludf.DUMMYFUNCTION("""COMPUTED_VALUE"""),0.0)</f>
        <v>0</v>
      </c>
      <c r="AO23" s="105">
        <f>IFERROR(__xludf.DUMMYFUNCTION("""COMPUTED_VALUE"""),0.0)</f>
        <v>0</v>
      </c>
      <c r="AP23" s="105">
        <f>IFERROR(__xludf.DUMMYFUNCTION("""COMPUTED_VALUE"""),0.0)</f>
        <v>0</v>
      </c>
      <c r="AQ23" s="105">
        <f>IFERROR(__xludf.DUMMYFUNCTION("""COMPUTED_VALUE"""),0.0)</f>
        <v>0</v>
      </c>
      <c r="AR23" s="105">
        <f>IFERROR(__xludf.DUMMYFUNCTION("""COMPUTED_VALUE"""),0.0)</f>
        <v>0</v>
      </c>
      <c r="AS23" s="105">
        <f>IFERROR(__xludf.DUMMYFUNCTION("""COMPUTED_VALUE"""),0.0)</f>
        <v>0</v>
      </c>
      <c r="AT23" s="105">
        <f>IFERROR(__xludf.DUMMYFUNCTION("""COMPUTED_VALUE"""),0.0)</f>
        <v>0</v>
      </c>
      <c r="AU23" s="105">
        <f>IFERROR(__xludf.DUMMYFUNCTION("""COMPUTED_VALUE"""),0.0)</f>
        <v>0</v>
      </c>
      <c r="AV23" s="105">
        <f>IFERROR(__xludf.DUMMYFUNCTION("""COMPUTED_VALUE"""),0.0)</f>
        <v>0</v>
      </c>
      <c r="AW23" s="105">
        <f>IFERROR(__xludf.DUMMYFUNCTION("""COMPUTED_VALUE"""),0.0)</f>
        <v>0</v>
      </c>
      <c r="AX23" s="105">
        <f>IFERROR(__xludf.DUMMYFUNCTION("""COMPUTED_VALUE"""),0.0)</f>
        <v>0</v>
      </c>
      <c r="AY23" s="105">
        <f>IFERROR(__xludf.DUMMYFUNCTION("""COMPUTED_VALUE"""),0.0)</f>
        <v>0</v>
      </c>
      <c r="AZ23" s="105">
        <f>IFERROR(__xludf.DUMMYFUNCTION("""COMPUTED_VALUE"""),0.0)</f>
        <v>0</v>
      </c>
      <c r="BA23" s="105">
        <f>IFERROR(__xludf.DUMMYFUNCTION("""COMPUTED_VALUE"""),0.0)</f>
        <v>0</v>
      </c>
    </row>
  </sheetData>
  <mergeCells count="19">
    <mergeCell ref="A1:BB1"/>
    <mergeCell ref="A2:BB2"/>
    <mergeCell ref="A3:BB3"/>
    <mergeCell ref="A4:BB4"/>
    <mergeCell ref="A5:BB5"/>
    <mergeCell ref="A7:BB7"/>
    <mergeCell ref="A8:BB8"/>
    <mergeCell ref="S10:Y10"/>
    <mergeCell ref="Z10:AF10"/>
    <mergeCell ref="AG10:AM10"/>
    <mergeCell ref="AN10:AT10"/>
    <mergeCell ref="AU10:BA10"/>
    <mergeCell ref="B10:B12"/>
    <mergeCell ref="C10:E12"/>
    <mergeCell ref="F10:F12"/>
    <mergeCell ref="G10:G12"/>
    <mergeCell ref="J10:J12"/>
    <mergeCell ref="K10:K12"/>
    <mergeCell ref="L10:R10"/>
  </mergeCells>
  <conditionalFormatting sqref="L14:BA23">
    <cfRule type="cellIs" dxfId="0" priority="1" operator="equal">
      <formula>1</formula>
    </cfRule>
  </conditionalFormatting>
  <conditionalFormatting sqref="L14:BA23">
    <cfRule type="cellIs" dxfId="1" priority="2" operator="equal">
      <formula>0</formula>
    </cfRule>
  </conditionalFormatting>
  <printOptions/>
  <pageMargins bottom="0.6299212598425197" footer="0.0" header="0.0" left="0.4330708661417323" right="0.7480314960629921" top="0.5511811023622047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xSplit="4.0" ySplit="8.0" topLeftCell="E9" activePane="bottomRight" state="frozen"/>
      <selection activeCell="E1" sqref="E1" pane="topRight"/>
      <selection activeCell="A9" sqref="A9" pane="bottomLeft"/>
      <selection activeCell="E9" sqref="E9" pane="bottomRight"/>
    </sheetView>
  </sheetViews>
  <sheetFormatPr customHeight="1" defaultColWidth="12.63" defaultRowHeight="15.75"/>
  <cols>
    <col customWidth="1" min="1" max="1" width="3.0"/>
    <col customWidth="1" min="2" max="2" width="4.63"/>
    <col customWidth="1" min="3" max="3" width="10.38"/>
    <col customWidth="1" min="4" max="4" width="20.0"/>
    <col customWidth="1" min="5" max="5" width="4.25"/>
    <col customWidth="1" min="6" max="6" width="8.75"/>
    <col customWidth="1" hidden="1" min="7" max="8" width="2.0"/>
    <col customWidth="1" min="9" max="9" width="7.0"/>
    <col customWidth="1" min="10" max="10" width="9.13"/>
    <col customWidth="1" min="11" max="101" width="2.5"/>
  </cols>
  <sheetData>
    <row r="1" hidden="1">
      <c r="A1" s="120"/>
      <c r="B1" s="121"/>
      <c r="C1" s="121"/>
      <c r="D1" s="122"/>
      <c r="E1" s="123"/>
      <c r="G1" s="124"/>
      <c r="H1" s="124"/>
      <c r="I1" s="123"/>
      <c r="J1" s="125"/>
      <c r="Q1" s="126"/>
      <c r="R1" s="127"/>
    </row>
    <row r="2" hidden="1">
      <c r="A2" s="120"/>
      <c r="B2" s="121"/>
      <c r="C2" s="121"/>
      <c r="D2" s="122"/>
      <c r="E2" s="123"/>
      <c r="G2" s="124"/>
      <c r="H2" s="124"/>
      <c r="I2" s="123"/>
      <c r="J2" s="125"/>
      <c r="Q2" s="126"/>
      <c r="R2" s="127"/>
    </row>
    <row r="3" hidden="1">
      <c r="A3" s="120"/>
      <c r="B3" s="121"/>
      <c r="C3" s="121"/>
      <c r="D3" s="122"/>
      <c r="E3" s="123"/>
      <c r="G3" s="124"/>
      <c r="H3" s="124"/>
      <c r="I3" s="123"/>
      <c r="J3" s="125"/>
      <c r="Q3" s="126"/>
      <c r="R3" s="127"/>
    </row>
    <row r="4" hidden="1">
      <c r="A4" s="120"/>
      <c r="B4" s="121"/>
      <c r="C4" s="121"/>
      <c r="D4" s="122"/>
      <c r="E4" s="123"/>
      <c r="G4" s="124"/>
      <c r="H4" s="124"/>
      <c r="I4" s="123"/>
      <c r="J4" s="125"/>
      <c r="Q4" s="126"/>
      <c r="R4" s="127"/>
    </row>
    <row r="5">
      <c r="A5" s="120"/>
      <c r="B5" s="128" t="s">
        <v>30</v>
      </c>
      <c r="C5" s="129">
        <f>today()</f>
        <v>44957</v>
      </c>
      <c r="E5" s="123" t="s">
        <v>31</v>
      </c>
      <c r="G5" s="124"/>
      <c r="H5" s="124"/>
      <c r="I5" s="130" t="s">
        <v>32</v>
      </c>
      <c r="J5" s="131">
        <f>MAX(J9:J35)</f>
        <v>44985</v>
      </c>
      <c r="Q5" s="132" t="s">
        <v>33</v>
      </c>
      <c r="R5" s="133">
        <v>1.0</v>
      </c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</row>
    <row r="6" hidden="1">
      <c r="A6" s="135" t="s">
        <v>34</v>
      </c>
      <c r="B6" s="135" t="s">
        <v>35</v>
      </c>
      <c r="C6" s="77"/>
      <c r="D6" s="78"/>
      <c r="E6" s="136" t="s">
        <v>36</v>
      </c>
      <c r="F6" s="135" t="s">
        <v>37</v>
      </c>
      <c r="G6" s="77"/>
      <c r="H6" s="78"/>
      <c r="I6" s="135" t="s">
        <v>31</v>
      </c>
      <c r="J6" s="137" t="s">
        <v>38</v>
      </c>
      <c r="K6" s="138"/>
      <c r="L6" s="84"/>
      <c r="M6" s="84"/>
      <c r="N6" s="84"/>
      <c r="O6" s="84"/>
      <c r="P6" s="84"/>
      <c r="Q6" s="35"/>
      <c r="R6" s="139"/>
      <c r="S6" s="84"/>
      <c r="T6" s="84"/>
      <c r="U6" s="84"/>
      <c r="V6" s="84"/>
      <c r="W6" s="84"/>
      <c r="X6" s="35"/>
      <c r="Y6" s="139"/>
      <c r="Z6" s="84"/>
      <c r="AA6" s="84"/>
      <c r="AB6" s="84"/>
      <c r="AC6" s="84"/>
      <c r="AD6" s="84"/>
      <c r="AE6" s="35"/>
      <c r="AF6" s="139"/>
      <c r="AG6" s="84"/>
      <c r="AH6" s="84"/>
      <c r="AI6" s="84"/>
      <c r="AJ6" s="84"/>
      <c r="AK6" s="84"/>
      <c r="AL6" s="35"/>
      <c r="AM6" s="139"/>
      <c r="AN6" s="84"/>
      <c r="AO6" s="84"/>
      <c r="AP6" s="84"/>
      <c r="AQ6" s="84"/>
      <c r="AR6" s="84"/>
      <c r="AS6" s="35"/>
      <c r="AT6" s="139"/>
      <c r="AU6" s="84"/>
      <c r="AV6" s="84"/>
      <c r="AW6" s="84"/>
      <c r="AX6" s="84"/>
      <c r="AY6" s="84"/>
      <c r="AZ6" s="35"/>
      <c r="BA6" s="139"/>
      <c r="BB6" s="84"/>
      <c r="BC6" s="84"/>
      <c r="BD6" s="84"/>
      <c r="BE6" s="84"/>
      <c r="BF6" s="84"/>
      <c r="BG6" s="35"/>
      <c r="BH6" s="139"/>
      <c r="BI6" s="84"/>
      <c r="BJ6" s="84"/>
      <c r="BK6" s="84"/>
      <c r="BL6" s="84"/>
      <c r="BM6" s="84"/>
      <c r="BN6" s="35"/>
      <c r="BO6" s="139"/>
      <c r="BP6" s="84"/>
      <c r="BQ6" s="84"/>
      <c r="BR6" s="84"/>
      <c r="BS6" s="84"/>
      <c r="BT6" s="84"/>
      <c r="BU6" s="35"/>
      <c r="BV6" s="139"/>
      <c r="BW6" s="84"/>
      <c r="BX6" s="84"/>
      <c r="BY6" s="84"/>
      <c r="BZ6" s="84"/>
      <c r="CA6" s="84"/>
      <c r="CB6" s="35"/>
      <c r="CC6" s="140"/>
      <c r="CD6" s="94"/>
      <c r="CE6" s="94"/>
      <c r="CF6" s="94"/>
      <c r="CG6" s="94"/>
      <c r="CH6" s="94"/>
      <c r="CI6" s="95"/>
      <c r="CJ6" s="140"/>
      <c r="CK6" s="94"/>
      <c r="CL6" s="94"/>
      <c r="CM6" s="94"/>
      <c r="CN6" s="94"/>
      <c r="CO6" s="94"/>
      <c r="CP6" s="95"/>
      <c r="CQ6" s="140"/>
      <c r="CR6" s="94"/>
      <c r="CS6" s="94"/>
      <c r="CT6" s="94"/>
      <c r="CU6" s="94"/>
      <c r="CV6" s="94"/>
      <c r="CW6" s="95"/>
    </row>
    <row r="7" ht="16.5" customHeight="1">
      <c r="A7" s="88"/>
      <c r="B7" s="88"/>
      <c r="D7" s="23"/>
      <c r="E7" s="88"/>
      <c r="F7" s="88"/>
      <c r="H7" s="23"/>
      <c r="I7" s="88"/>
      <c r="J7" s="87"/>
      <c r="K7" s="141">
        <v>1.0</v>
      </c>
      <c r="L7" s="141">
        <v>2.0</v>
      </c>
      <c r="M7" s="141">
        <v>3.0</v>
      </c>
      <c r="N7" s="141">
        <v>4.0</v>
      </c>
      <c r="O7" s="141">
        <v>5.0</v>
      </c>
      <c r="P7" s="141">
        <v>6.0</v>
      </c>
      <c r="Q7" s="141">
        <v>7.0</v>
      </c>
      <c r="R7" s="141">
        <v>8.0</v>
      </c>
      <c r="S7" s="141">
        <v>9.0</v>
      </c>
      <c r="T7" s="141">
        <v>10.0</v>
      </c>
      <c r="U7" s="141">
        <v>11.0</v>
      </c>
      <c r="V7" s="141">
        <v>12.0</v>
      </c>
      <c r="W7" s="141">
        <v>13.0</v>
      </c>
      <c r="X7" s="141">
        <v>14.0</v>
      </c>
      <c r="Y7" s="141">
        <v>15.0</v>
      </c>
      <c r="Z7" s="141">
        <v>16.0</v>
      </c>
      <c r="AA7" s="141">
        <v>17.0</v>
      </c>
      <c r="AB7" s="141">
        <v>18.0</v>
      </c>
      <c r="AC7" s="141">
        <v>19.0</v>
      </c>
      <c r="AD7" s="141">
        <v>20.0</v>
      </c>
      <c r="AE7" s="141">
        <v>21.0</v>
      </c>
      <c r="AF7" s="141">
        <v>22.0</v>
      </c>
      <c r="AG7" s="141">
        <v>23.0</v>
      </c>
      <c r="AH7" s="141">
        <v>24.0</v>
      </c>
      <c r="AI7" s="141">
        <v>25.0</v>
      </c>
      <c r="AJ7" s="141">
        <v>26.0</v>
      </c>
      <c r="AK7" s="141">
        <v>27.0</v>
      </c>
      <c r="AL7" s="141">
        <v>28.0</v>
      </c>
      <c r="AM7" s="141">
        <v>29.0</v>
      </c>
      <c r="AN7" s="141">
        <v>30.0</v>
      </c>
      <c r="AO7" s="141">
        <v>31.0</v>
      </c>
      <c r="AP7" s="141">
        <v>32.0</v>
      </c>
      <c r="AQ7" s="141">
        <v>33.0</v>
      </c>
      <c r="AR7" s="141">
        <v>34.0</v>
      </c>
      <c r="AS7" s="141">
        <v>35.0</v>
      </c>
      <c r="AT7" s="141">
        <v>36.0</v>
      </c>
      <c r="AU7" s="141">
        <v>37.0</v>
      </c>
      <c r="AV7" s="141">
        <v>38.0</v>
      </c>
      <c r="AW7" s="141">
        <v>39.0</v>
      </c>
      <c r="AX7" s="141">
        <v>40.0</v>
      </c>
      <c r="AY7" s="141">
        <v>41.0</v>
      </c>
      <c r="AZ7" s="141">
        <v>42.0</v>
      </c>
      <c r="BA7" s="141">
        <v>43.0</v>
      </c>
      <c r="BB7" s="141">
        <v>44.0</v>
      </c>
      <c r="BC7" s="141">
        <v>45.0</v>
      </c>
      <c r="BD7" s="141">
        <v>46.0</v>
      </c>
      <c r="BE7" s="141">
        <v>47.0</v>
      </c>
      <c r="BF7" s="141">
        <v>48.0</v>
      </c>
      <c r="BG7" s="141">
        <v>49.0</v>
      </c>
      <c r="BH7" s="141">
        <v>50.0</v>
      </c>
      <c r="BI7" s="141">
        <v>51.0</v>
      </c>
      <c r="BJ7" s="141">
        <v>52.0</v>
      </c>
      <c r="BK7" s="141">
        <v>53.0</v>
      </c>
      <c r="BL7" s="141">
        <v>54.0</v>
      </c>
      <c r="BM7" s="141">
        <v>55.0</v>
      </c>
      <c r="BN7" s="141">
        <v>56.0</v>
      </c>
      <c r="BO7" s="141">
        <v>57.0</v>
      </c>
      <c r="BP7" s="141">
        <v>58.0</v>
      </c>
      <c r="BQ7" s="141">
        <v>59.0</v>
      </c>
      <c r="BR7" s="141">
        <v>60.0</v>
      </c>
      <c r="BS7" s="141">
        <v>61.0</v>
      </c>
      <c r="BT7" s="141">
        <v>62.0</v>
      </c>
      <c r="BU7" s="141">
        <v>63.0</v>
      </c>
      <c r="BV7" s="141">
        <v>64.0</v>
      </c>
      <c r="BW7" s="141">
        <v>65.0</v>
      </c>
      <c r="BX7" s="141">
        <v>66.0</v>
      </c>
      <c r="BY7" s="141">
        <v>67.0</v>
      </c>
      <c r="BZ7" s="141">
        <v>68.0</v>
      </c>
      <c r="CA7" s="141">
        <v>69.0</v>
      </c>
      <c r="CB7" s="141">
        <v>70.0</v>
      </c>
      <c r="CC7" s="141">
        <v>71.0</v>
      </c>
      <c r="CD7" s="141">
        <v>72.0</v>
      </c>
      <c r="CE7" s="141">
        <v>73.0</v>
      </c>
      <c r="CF7" s="141">
        <v>74.0</v>
      </c>
      <c r="CG7" s="141">
        <v>75.0</v>
      </c>
      <c r="CH7" s="141">
        <v>76.0</v>
      </c>
      <c r="CI7" s="141">
        <v>77.0</v>
      </c>
      <c r="CJ7" s="141">
        <v>78.0</v>
      </c>
      <c r="CK7" s="141">
        <v>79.0</v>
      </c>
      <c r="CL7" s="141">
        <v>80.0</v>
      </c>
      <c r="CM7" s="141">
        <v>81.0</v>
      </c>
      <c r="CN7" s="141">
        <v>82.0</v>
      </c>
      <c r="CO7" s="141">
        <v>83.0</v>
      </c>
      <c r="CP7" s="141">
        <v>84.0</v>
      </c>
      <c r="CQ7" s="141">
        <v>85.0</v>
      </c>
      <c r="CR7" s="141">
        <v>86.0</v>
      </c>
      <c r="CS7" s="141">
        <v>87.0</v>
      </c>
      <c r="CT7" s="141">
        <v>88.0</v>
      </c>
      <c r="CU7" s="141">
        <v>89.0</v>
      </c>
      <c r="CV7" s="141">
        <v>90.0</v>
      </c>
      <c r="CW7" s="141">
        <v>91.0</v>
      </c>
    </row>
    <row r="8" ht="23.25" customHeight="1">
      <c r="A8" s="93"/>
      <c r="B8" s="93"/>
      <c r="C8" s="94"/>
      <c r="D8" s="95"/>
      <c r="E8" s="93"/>
      <c r="F8" s="142"/>
      <c r="G8" s="143" t="s">
        <v>39</v>
      </c>
      <c r="H8" s="144" t="s">
        <v>40</v>
      </c>
      <c r="I8" s="93"/>
      <c r="J8" s="92"/>
      <c r="K8" s="145">
        <f t="shared" ref="K8:CW8" si="1">ISOWEEKNUM($C$5+(7*K7))</f>
        <v>6</v>
      </c>
      <c r="L8" s="145">
        <f t="shared" si="1"/>
        <v>7</v>
      </c>
      <c r="M8" s="145">
        <f t="shared" si="1"/>
        <v>8</v>
      </c>
      <c r="N8" s="145">
        <f t="shared" si="1"/>
        <v>9</v>
      </c>
      <c r="O8" s="145">
        <f t="shared" si="1"/>
        <v>10</v>
      </c>
      <c r="P8" s="145">
        <f t="shared" si="1"/>
        <v>11</v>
      </c>
      <c r="Q8" s="145">
        <f t="shared" si="1"/>
        <v>12</v>
      </c>
      <c r="R8" s="145">
        <f t="shared" si="1"/>
        <v>13</v>
      </c>
      <c r="S8" s="145">
        <f t="shared" si="1"/>
        <v>14</v>
      </c>
      <c r="T8" s="145">
        <f t="shared" si="1"/>
        <v>15</v>
      </c>
      <c r="U8" s="145">
        <f t="shared" si="1"/>
        <v>16</v>
      </c>
      <c r="V8" s="145">
        <f t="shared" si="1"/>
        <v>17</v>
      </c>
      <c r="W8" s="145">
        <f t="shared" si="1"/>
        <v>18</v>
      </c>
      <c r="X8" s="145">
        <f t="shared" si="1"/>
        <v>19</v>
      </c>
      <c r="Y8" s="145">
        <f t="shared" si="1"/>
        <v>20</v>
      </c>
      <c r="Z8" s="145">
        <f t="shared" si="1"/>
        <v>21</v>
      </c>
      <c r="AA8" s="145">
        <f t="shared" si="1"/>
        <v>22</v>
      </c>
      <c r="AB8" s="145">
        <f t="shared" si="1"/>
        <v>23</v>
      </c>
      <c r="AC8" s="145">
        <f t="shared" si="1"/>
        <v>24</v>
      </c>
      <c r="AD8" s="145">
        <f t="shared" si="1"/>
        <v>25</v>
      </c>
      <c r="AE8" s="145">
        <f t="shared" si="1"/>
        <v>26</v>
      </c>
      <c r="AF8" s="145">
        <f t="shared" si="1"/>
        <v>27</v>
      </c>
      <c r="AG8" s="145">
        <f t="shared" si="1"/>
        <v>28</v>
      </c>
      <c r="AH8" s="145">
        <f t="shared" si="1"/>
        <v>29</v>
      </c>
      <c r="AI8" s="145">
        <f t="shared" si="1"/>
        <v>30</v>
      </c>
      <c r="AJ8" s="145">
        <f t="shared" si="1"/>
        <v>31</v>
      </c>
      <c r="AK8" s="145">
        <f t="shared" si="1"/>
        <v>32</v>
      </c>
      <c r="AL8" s="145">
        <f t="shared" si="1"/>
        <v>33</v>
      </c>
      <c r="AM8" s="145">
        <f t="shared" si="1"/>
        <v>34</v>
      </c>
      <c r="AN8" s="145">
        <f t="shared" si="1"/>
        <v>35</v>
      </c>
      <c r="AO8" s="145">
        <f t="shared" si="1"/>
        <v>36</v>
      </c>
      <c r="AP8" s="145">
        <f t="shared" si="1"/>
        <v>37</v>
      </c>
      <c r="AQ8" s="145">
        <f t="shared" si="1"/>
        <v>38</v>
      </c>
      <c r="AR8" s="145">
        <f t="shared" si="1"/>
        <v>39</v>
      </c>
      <c r="AS8" s="145">
        <f t="shared" si="1"/>
        <v>40</v>
      </c>
      <c r="AT8" s="145">
        <f t="shared" si="1"/>
        <v>41</v>
      </c>
      <c r="AU8" s="145">
        <f t="shared" si="1"/>
        <v>42</v>
      </c>
      <c r="AV8" s="145">
        <f t="shared" si="1"/>
        <v>43</v>
      </c>
      <c r="AW8" s="145">
        <f t="shared" si="1"/>
        <v>44</v>
      </c>
      <c r="AX8" s="145">
        <f t="shared" si="1"/>
        <v>45</v>
      </c>
      <c r="AY8" s="145">
        <f t="shared" si="1"/>
        <v>46</v>
      </c>
      <c r="AZ8" s="145">
        <f t="shared" si="1"/>
        <v>47</v>
      </c>
      <c r="BA8" s="145">
        <f t="shared" si="1"/>
        <v>48</v>
      </c>
      <c r="BB8" s="145">
        <f t="shared" si="1"/>
        <v>49</v>
      </c>
      <c r="BC8" s="145">
        <f t="shared" si="1"/>
        <v>50</v>
      </c>
      <c r="BD8" s="145">
        <f t="shared" si="1"/>
        <v>51</v>
      </c>
      <c r="BE8" s="145">
        <f t="shared" si="1"/>
        <v>52</v>
      </c>
      <c r="BF8" s="145">
        <f t="shared" si="1"/>
        <v>1</v>
      </c>
      <c r="BG8" s="145">
        <f t="shared" si="1"/>
        <v>2</v>
      </c>
      <c r="BH8" s="145">
        <f t="shared" si="1"/>
        <v>3</v>
      </c>
      <c r="BI8" s="145">
        <f t="shared" si="1"/>
        <v>4</v>
      </c>
      <c r="BJ8" s="145">
        <f t="shared" si="1"/>
        <v>5</v>
      </c>
      <c r="BK8" s="145">
        <f t="shared" si="1"/>
        <v>6</v>
      </c>
      <c r="BL8" s="145">
        <f t="shared" si="1"/>
        <v>7</v>
      </c>
      <c r="BM8" s="145">
        <f t="shared" si="1"/>
        <v>8</v>
      </c>
      <c r="BN8" s="145">
        <f t="shared" si="1"/>
        <v>9</v>
      </c>
      <c r="BO8" s="145">
        <f t="shared" si="1"/>
        <v>10</v>
      </c>
      <c r="BP8" s="145">
        <f t="shared" si="1"/>
        <v>11</v>
      </c>
      <c r="BQ8" s="145">
        <f t="shared" si="1"/>
        <v>12</v>
      </c>
      <c r="BR8" s="145">
        <f t="shared" si="1"/>
        <v>13</v>
      </c>
      <c r="BS8" s="145">
        <f t="shared" si="1"/>
        <v>14</v>
      </c>
      <c r="BT8" s="145">
        <f t="shared" si="1"/>
        <v>15</v>
      </c>
      <c r="BU8" s="145">
        <f t="shared" si="1"/>
        <v>16</v>
      </c>
      <c r="BV8" s="145">
        <f t="shared" si="1"/>
        <v>17</v>
      </c>
      <c r="BW8" s="145">
        <f t="shared" si="1"/>
        <v>18</v>
      </c>
      <c r="BX8" s="145">
        <f t="shared" si="1"/>
        <v>19</v>
      </c>
      <c r="BY8" s="145">
        <f t="shared" si="1"/>
        <v>20</v>
      </c>
      <c r="BZ8" s="145">
        <f t="shared" si="1"/>
        <v>21</v>
      </c>
      <c r="CA8" s="145">
        <f t="shared" si="1"/>
        <v>22</v>
      </c>
      <c r="CB8" s="145">
        <f t="shared" si="1"/>
        <v>23</v>
      </c>
      <c r="CC8" s="145">
        <f t="shared" si="1"/>
        <v>24</v>
      </c>
      <c r="CD8" s="145">
        <f t="shared" si="1"/>
        <v>25</v>
      </c>
      <c r="CE8" s="145">
        <f t="shared" si="1"/>
        <v>26</v>
      </c>
      <c r="CF8" s="145">
        <f t="shared" si="1"/>
        <v>27</v>
      </c>
      <c r="CG8" s="145">
        <f t="shared" si="1"/>
        <v>28</v>
      </c>
      <c r="CH8" s="145">
        <f t="shared" si="1"/>
        <v>29</v>
      </c>
      <c r="CI8" s="145">
        <f t="shared" si="1"/>
        <v>30</v>
      </c>
      <c r="CJ8" s="145">
        <f t="shared" si="1"/>
        <v>31</v>
      </c>
      <c r="CK8" s="145">
        <f t="shared" si="1"/>
        <v>32</v>
      </c>
      <c r="CL8" s="145">
        <f t="shared" si="1"/>
        <v>33</v>
      </c>
      <c r="CM8" s="145">
        <f t="shared" si="1"/>
        <v>34</v>
      </c>
      <c r="CN8" s="145">
        <f t="shared" si="1"/>
        <v>35</v>
      </c>
      <c r="CO8" s="145">
        <f t="shared" si="1"/>
        <v>36</v>
      </c>
      <c r="CP8" s="145">
        <f t="shared" si="1"/>
        <v>37</v>
      </c>
      <c r="CQ8" s="145">
        <f t="shared" si="1"/>
        <v>38</v>
      </c>
      <c r="CR8" s="145">
        <f t="shared" si="1"/>
        <v>39</v>
      </c>
      <c r="CS8" s="145">
        <f t="shared" si="1"/>
        <v>40</v>
      </c>
      <c r="CT8" s="145">
        <f t="shared" si="1"/>
        <v>41</v>
      </c>
      <c r="CU8" s="145">
        <f t="shared" si="1"/>
        <v>42</v>
      </c>
      <c r="CV8" s="145">
        <f t="shared" si="1"/>
        <v>43</v>
      </c>
      <c r="CW8" s="145">
        <f t="shared" si="1"/>
        <v>44</v>
      </c>
    </row>
    <row r="9">
      <c r="A9" s="146"/>
      <c r="B9" s="147"/>
      <c r="C9" s="148"/>
      <c r="D9" s="149"/>
      <c r="E9" s="150"/>
      <c r="F9" s="151"/>
      <c r="G9" s="152"/>
      <c r="H9" s="152"/>
      <c r="I9" s="153"/>
      <c r="J9" s="153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  <c r="CD9" s="155"/>
      <c r="CE9" s="155"/>
      <c r="CF9" s="155"/>
      <c r="CG9" s="155"/>
      <c r="CH9" s="155"/>
      <c r="CI9" s="155"/>
      <c r="CJ9" s="155"/>
      <c r="CK9" s="155"/>
      <c r="CL9" s="155"/>
      <c r="CM9" s="155"/>
      <c r="CN9" s="155"/>
      <c r="CO9" s="155"/>
      <c r="CP9" s="155"/>
      <c r="CQ9" s="155"/>
      <c r="CR9" s="155"/>
      <c r="CS9" s="155"/>
      <c r="CT9" s="155"/>
      <c r="CU9" s="155"/>
      <c r="CV9" s="155"/>
      <c r="CW9" s="155"/>
    </row>
    <row r="10">
      <c r="A10" s="156">
        <v>1.0</v>
      </c>
      <c r="B10" s="157" t="str">
        <f>RAB!C14</f>
        <v>Nama Ruang PVC 30 x 15 cm 1pax=7pcs</v>
      </c>
      <c r="C10" s="94"/>
      <c r="D10" s="94"/>
      <c r="E10" s="156">
        <v>1.0</v>
      </c>
      <c r="F10" s="153"/>
      <c r="G10" s="152"/>
      <c r="H10" s="152"/>
      <c r="I10" s="158"/>
      <c r="J10" s="159"/>
      <c r="K10" s="154">
        <f t="shared" ref="K10:CW10" si="2">1*EQ(ISOWEEKNUM($I10),K8)</f>
        <v>0</v>
      </c>
      <c r="L10" s="154">
        <f t="shared" si="2"/>
        <v>0</v>
      </c>
      <c r="M10" s="154">
        <f t="shared" si="2"/>
        <v>0</v>
      </c>
      <c r="N10" s="154">
        <f t="shared" si="2"/>
        <v>0</v>
      </c>
      <c r="O10" s="154">
        <f t="shared" si="2"/>
        <v>0</v>
      </c>
      <c r="P10" s="154">
        <f t="shared" si="2"/>
        <v>0</v>
      </c>
      <c r="Q10" s="154">
        <f t="shared" si="2"/>
        <v>0</v>
      </c>
      <c r="R10" s="154">
        <f t="shared" si="2"/>
        <v>0</v>
      </c>
      <c r="S10" s="154">
        <f t="shared" si="2"/>
        <v>0</v>
      </c>
      <c r="T10" s="154">
        <f t="shared" si="2"/>
        <v>0</v>
      </c>
      <c r="U10" s="154">
        <f t="shared" si="2"/>
        <v>0</v>
      </c>
      <c r="V10" s="154">
        <f t="shared" si="2"/>
        <v>0</v>
      </c>
      <c r="W10" s="154">
        <f t="shared" si="2"/>
        <v>0</v>
      </c>
      <c r="X10" s="154">
        <f t="shared" si="2"/>
        <v>0</v>
      </c>
      <c r="Y10" s="154">
        <f t="shared" si="2"/>
        <v>0</v>
      </c>
      <c r="Z10" s="154">
        <f t="shared" si="2"/>
        <v>0</v>
      </c>
      <c r="AA10" s="154">
        <f t="shared" si="2"/>
        <v>0</v>
      </c>
      <c r="AB10" s="154">
        <f t="shared" si="2"/>
        <v>0</v>
      </c>
      <c r="AC10" s="154">
        <f t="shared" si="2"/>
        <v>0</v>
      </c>
      <c r="AD10" s="154">
        <f t="shared" si="2"/>
        <v>0</v>
      </c>
      <c r="AE10" s="154">
        <f t="shared" si="2"/>
        <v>0</v>
      </c>
      <c r="AF10" s="154">
        <f t="shared" si="2"/>
        <v>0</v>
      </c>
      <c r="AG10" s="154">
        <f t="shared" si="2"/>
        <v>0</v>
      </c>
      <c r="AH10" s="154">
        <f t="shared" si="2"/>
        <v>0</v>
      </c>
      <c r="AI10" s="154">
        <f t="shared" si="2"/>
        <v>0</v>
      </c>
      <c r="AJ10" s="154">
        <f t="shared" si="2"/>
        <v>0</v>
      </c>
      <c r="AK10" s="154">
        <f t="shared" si="2"/>
        <v>0</v>
      </c>
      <c r="AL10" s="154">
        <f t="shared" si="2"/>
        <v>0</v>
      </c>
      <c r="AM10" s="154">
        <f t="shared" si="2"/>
        <v>0</v>
      </c>
      <c r="AN10" s="154">
        <f t="shared" si="2"/>
        <v>0</v>
      </c>
      <c r="AO10" s="154">
        <f t="shared" si="2"/>
        <v>0</v>
      </c>
      <c r="AP10" s="154">
        <f t="shared" si="2"/>
        <v>0</v>
      </c>
      <c r="AQ10" s="154">
        <f t="shared" si="2"/>
        <v>0</v>
      </c>
      <c r="AR10" s="154">
        <f t="shared" si="2"/>
        <v>0</v>
      </c>
      <c r="AS10" s="154">
        <f t="shared" si="2"/>
        <v>0</v>
      </c>
      <c r="AT10" s="154">
        <f t="shared" si="2"/>
        <v>0</v>
      </c>
      <c r="AU10" s="154">
        <f t="shared" si="2"/>
        <v>0</v>
      </c>
      <c r="AV10" s="154">
        <f t="shared" si="2"/>
        <v>0</v>
      </c>
      <c r="AW10" s="154">
        <f t="shared" si="2"/>
        <v>0</v>
      </c>
      <c r="AX10" s="154">
        <f t="shared" si="2"/>
        <v>0</v>
      </c>
      <c r="AY10" s="154">
        <f t="shared" si="2"/>
        <v>0</v>
      </c>
      <c r="AZ10" s="154">
        <f t="shared" si="2"/>
        <v>0</v>
      </c>
      <c r="BA10" s="154">
        <f t="shared" si="2"/>
        <v>0</v>
      </c>
      <c r="BB10" s="154">
        <f t="shared" si="2"/>
        <v>0</v>
      </c>
      <c r="BC10" s="154">
        <f t="shared" si="2"/>
        <v>0</v>
      </c>
      <c r="BD10" s="154">
        <f t="shared" si="2"/>
        <v>0</v>
      </c>
      <c r="BE10" s="154">
        <f t="shared" si="2"/>
        <v>1</v>
      </c>
      <c r="BF10" s="154">
        <f t="shared" si="2"/>
        <v>0</v>
      </c>
      <c r="BG10" s="154">
        <f t="shared" si="2"/>
        <v>0</v>
      </c>
      <c r="BH10" s="154">
        <f t="shared" si="2"/>
        <v>0</v>
      </c>
      <c r="BI10" s="154">
        <f t="shared" si="2"/>
        <v>0</v>
      </c>
      <c r="BJ10" s="154">
        <f t="shared" si="2"/>
        <v>0</v>
      </c>
      <c r="BK10" s="154">
        <f t="shared" si="2"/>
        <v>0</v>
      </c>
      <c r="BL10" s="154">
        <f t="shared" si="2"/>
        <v>0</v>
      </c>
      <c r="BM10" s="154">
        <f t="shared" si="2"/>
        <v>0</v>
      </c>
      <c r="BN10" s="154">
        <f t="shared" si="2"/>
        <v>0</v>
      </c>
      <c r="BO10" s="154">
        <f t="shared" si="2"/>
        <v>0</v>
      </c>
      <c r="BP10" s="154">
        <f t="shared" si="2"/>
        <v>0</v>
      </c>
      <c r="BQ10" s="154">
        <f t="shared" si="2"/>
        <v>0</v>
      </c>
      <c r="BR10" s="154">
        <f t="shared" si="2"/>
        <v>0</v>
      </c>
      <c r="BS10" s="154">
        <f t="shared" si="2"/>
        <v>0</v>
      </c>
      <c r="BT10" s="154">
        <f t="shared" si="2"/>
        <v>0</v>
      </c>
      <c r="BU10" s="154">
        <f t="shared" si="2"/>
        <v>0</v>
      </c>
      <c r="BV10" s="154">
        <f t="shared" si="2"/>
        <v>0</v>
      </c>
      <c r="BW10" s="154">
        <f t="shared" si="2"/>
        <v>0</v>
      </c>
      <c r="BX10" s="154">
        <f t="shared" si="2"/>
        <v>0</v>
      </c>
      <c r="BY10" s="154">
        <f t="shared" si="2"/>
        <v>0</v>
      </c>
      <c r="BZ10" s="154">
        <f t="shared" si="2"/>
        <v>0</v>
      </c>
      <c r="CA10" s="154">
        <f t="shared" si="2"/>
        <v>0</v>
      </c>
      <c r="CB10" s="154">
        <f t="shared" si="2"/>
        <v>0</v>
      </c>
      <c r="CC10" s="154">
        <f t="shared" si="2"/>
        <v>0</v>
      </c>
      <c r="CD10" s="154">
        <f t="shared" si="2"/>
        <v>0</v>
      </c>
      <c r="CE10" s="154">
        <f t="shared" si="2"/>
        <v>0</v>
      </c>
      <c r="CF10" s="154">
        <f t="shared" si="2"/>
        <v>0</v>
      </c>
      <c r="CG10" s="154">
        <f t="shared" si="2"/>
        <v>0</v>
      </c>
      <c r="CH10" s="154">
        <f t="shared" si="2"/>
        <v>0</v>
      </c>
      <c r="CI10" s="154">
        <f t="shared" si="2"/>
        <v>0</v>
      </c>
      <c r="CJ10" s="154">
        <f t="shared" si="2"/>
        <v>0</v>
      </c>
      <c r="CK10" s="154">
        <f t="shared" si="2"/>
        <v>0</v>
      </c>
      <c r="CL10" s="154">
        <f t="shared" si="2"/>
        <v>0</v>
      </c>
      <c r="CM10" s="154">
        <f t="shared" si="2"/>
        <v>0</v>
      </c>
      <c r="CN10" s="154">
        <f t="shared" si="2"/>
        <v>0</v>
      </c>
      <c r="CO10" s="154">
        <f t="shared" si="2"/>
        <v>0</v>
      </c>
      <c r="CP10" s="154">
        <f t="shared" si="2"/>
        <v>0</v>
      </c>
      <c r="CQ10" s="154">
        <f t="shared" si="2"/>
        <v>0</v>
      </c>
      <c r="CR10" s="154">
        <f t="shared" si="2"/>
        <v>0</v>
      </c>
      <c r="CS10" s="154">
        <f t="shared" si="2"/>
        <v>0</v>
      </c>
      <c r="CT10" s="154">
        <f t="shared" si="2"/>
        <v>0</v>
      </c>
      <c r="CU10" s="154">
        <f t="shared" si="2"/>
        <v>0</v>
      </c>
      <c r="CV10" s="154">
        <f t="shared" si="2"/>
        <v>0</v>
      </c>
      <c r="CW10" s="154">
        <f t="shared" si="2"/>
        <v>0</v>
      </c>
    </row>
    <row r="11">
      <c r="A11" s="156"/>
      <c r="B11" s="157"/>
      <c r="C11" s="157" t="s">
        <v>41</v>
      </c>
      <c r="D11" s="157"/>
      <c r="E11" s="160"/>
      <c r="F11" s="161">
        <v>3.0</v>
      </c>
      <c r="G11" s="162"/>
      <c r="H11" s="162"/>
      <c r="I11" s="163">
        <f>C5+7</f>
        <v>44964</v>
      </c>
      <c r="J11" s="164">
        <f>I11+(7*F11)</f>
        <v>44985</v>
      </c>
      <c r="K11" s="154">
        <f>1*EQ(ISOWEEKNUM(I11),ISOWEEKNUM(C5+K7))</f>
        <v>0</v>
      </c>
      <c r="L11" s="154">
        <f t="shared" ref="L11:X11" si="3">1*AND(GTE(ISOWEEKNUM($I11),L$8), LTE(ISOWEEKNUM($J11),L$8))</f>
        <v>0</v>
      </c>
      <c r="M11" s="154">
        <f t="shared" si="3"/>
        <v>0</v>
      </c>
      <c r="N11" s="154">
        <f t="shared" si="3"/>
        <v>0</v>
      </c>
      <c r="O11" s="154">
        <f t="shared" si="3"/>
        <v>0</v>
      </c>
      <c r="P11" s="154">
        <f t="shared" si="3"/>
        <v>0</v>
      </c>
      <c r="Q11" s="154">
        <f t="shared" si="3"/>
        <v>0</v>
      </c>
      <c r="R11" s="154">
        <f t="shared" si="3"/>
        <v>0</v>
      </c>
      <c r="S11" s="154">
        <f t="shared" si="3"/>
        <v>0</v>
      </c>
      <c r="T11" s="154">
        <f t="shared" si="3"/>
        <v>0</v>
      </c>
      <c r="U11" s="154">
        <f t="shared" si="3"/>
        <v>0</v>
      </c>
      <c r="V11" s="154">
        <f t="shared" si="3"/>
        <v>0</v>
      </c>
      <c r="W11" s="154">
        <f t="shared" si="3"/>
        <v>0</v>
      </c>
      <c r="X11" s="154">
        <f t="shared" si="3"/>
        <v>0</v>
      </c>
      <c r="Y11" s="154">
        <f t="shared" ref="Y11:CW11" si="4">1*EQ(ISOWEEKNUM($I11),Y9)</f>
        <v>0</v>
      </c>
      <c r="Z11" s="154">
        <f t="shared" si="4"/>
        <v>0</v>
      </c>
      <c r="AA11" s="154">
        <f t="shared" si="4"/>
        <v>0</v>
      </c>
      <c r="AB11" s="154">
        <f t="shared" si="4"/>
        <v>0</v>
      </c>
      <c r="AC11" s="154">
        <f t="shared" si="4"/>
        <v>0</v>
      </c>
      <c r="AD11" s="154">
        <f t="shared" si="4"/>
        <v>0</v>
      </c>
      <c r="AE11" s="154">
        <f t="shared" si="4"/>
        <v>0</v>
      </c>
      <c r="AF11" s="154">
        <f t="shared" si="4"/>
        <v>0</v>
      </c>
      <c r="AG11" s="154">
        <f t="shared" si="4"/>
        <v>0</v>
      </c>
      <c r="AH11" s="154">
        <f t="shared" si="4"/>
        <v>0</v>
      </c>
      <c r="AI11" s="154">
        <f t="shared" si="4"/>
        <v>0</v>
      </c>
      <c r="AJ11" s="154">
        <f t="shared" si="4"/>
        <v>0</v>
      </c>
      <c r="AK11" s="154">
        <f t="shared" si="4"/>
        <v>0</v>
      </c>
      <c r="AL11" s="154">
        <f t="shared" si="4"/>
        <v>0</v>
      </c>
      <c r="AM11" s="154">
        <f t="shared" si="4"/>
        <v>0</v>
      </c>
      <c r="AN11" s="154">
        <f t="shared" si="4"/>
        <v>0</v>
      </c>
      <c r="AO11" s="154">
        <f t="shared" si="4"/>
        <v>0</v>
      </c>
      <c r="AP11" s="154">
        <f t="shared" si="4"/>
        <v>0</v>
      </c>
      <c r="AQ11" s="154">
        <f t="shared" si="4"/>
        <v>0</v>
      </c>
      <c r="AR11" s="154">
        <f t="shared" si="4"/>
        <v>0</v>
      </c>
      <c r="AS11" s="154">
        <f t="shared" si="4"/>
        <v>0</v>
      </c>
      <c r="AT11" s="154">
        <f t="shared" si="4"/>
        <v>0</v>
      </c>
      <c r="AU11" s="154">
        <f t="shared" si="4"/>
        <v>0</v>
      </c>
      <c r="AV11" s="154">
        <f t="shared" si="4"/>
        <v>0</v>
      </c>
      <c r="AW11" s="154">
        <f t="shared" si="4"/>
        <v>0</v>
      </c>
      <c r="AX11" s="154">
        <f t="shared" si="4"/>
        <v>0</v>
      </c>
      <c r="AY11" s="154">
        <f t="shared" si="4"/>
        <v>0</v>
      </c>
      <c r="AZ11" s="154">
        <f t="shared" si="4"/>
        <v>0</v>
      </c>
      <c r="BA11" s="154">
        <f t="shared" si="4"/>
        <v>0</v>
      </c>
      <c r="BB11" s="154">
        <f t="shared" si="4"/>
        <v>0</v>
      </c>
      <c r="BC11" s="154">
        <f t="shared" si="4"/>
        <v>0</v>
      </c>
      <c r="BD11" s="154">
        <f t="shared" si="4"/>
        <v>0</v>
      </c>
      <c r="BE11" s="154">
        <f t="shared" si="4"/>
        <v>0</v>
      </c>
      <c r="BF11" s="154">
        <f t="shared" si="4"/>
        <v>0</v>
      </c>
      <c r="BG11" s="154">
        <f t="shared" si="4"/>
        <v>0</v>
      </c>
      <c r="BH11" s="154">
        <f t="shared" si="4"/>
        <v>0</v>
      </c>
      <c r="BI11" s="154">
        <f t="shared" si="4"/>
        <v>0</v>
      </c>
      <c r="BJ11" s="154">
        <f t="shared" si="4"/>
        <v>0</v>
      </c>
      <c r="BK11" s="154">
        <f t="shared" si="4"/>
        <v>0</v>
      </c>
      <c r="BL11" s="154">
        <f t="shared" si="4"/>
        <v>0</v>
      </c>
      <c r="BM11" s="154">
        <f t="shared" si="4"/>
        <v>0</v>
      </c>
      <c r="BN11" s="154">
        <f t="shared" si="4"/>
        <v>0</v>
      </c>
      <c r="BO11" s="154">
        <f t="shared" si="4"/>
        <v>0</v>
      </c>
      <c r="BP11" s="154">
        <f t="shared" si="4"/>
        <v>0</v>
      </c>
      <c r="BQ11" s="154">
        <f t="shared" si="4"/>
        <v>0</v>
      </c>
      <c r="BR11" s="154">
        <f t="shared" si="4"/>
        <v>0</v>
      </c>
      <c r="BS11" s="154">
        <f t="shared" si="4"/>
        <v>0</v>
      </c>
      <c r="BT11" s="154">
        <f t="shared" si="4"/>
        <v>0</v>
      </c>
      <c r="BU11" s="154">
        <f t="shared" si="4"/>
        <v>0</v>
      </c>
      <c r="BV11" s="154">
        <f t="shared" si="4"/>
        <v>0</v>
      </c>
      <c r="BW11" s="154">
        <f t="shared" si="4"/>
        <v>0</v>
      </c>
      <c r="BX11" s="154">
        <f t="shared" si="4"/>
        <v>0</v>
      </c>
      <c r="BY11" s="154">
        <f t="shared" si="4"/>
        <v>0</v>
      </c>
      <c r="BZ11" s="154">
        <f t="shared" si="4"/>
        <v>0</v>
      </c>
      <c r="CA11" s="154">
        <f t="shared" si="4"/>
        <v>0</v>
      </c>
      <c r="CB11" s="154">
        <f t="shared" si="4"/>
        <v>0</v>
      </c>
      <c r="CC11" s="154">
        <f t="shared" si="4"/>
        <v>0</v>
      </c>
      <c r="CD11" s="154">
        <f t="shared" si="4"/>
        <v>0</v>
      </c>
      <c r="CE11" s="154">
        <f t="shared" si="4"/>
        <v>0</v>
      </c>
      <c r="CF11" s="154">
        <f t="shared" si="4"/>
        <v>0</v>
      </c>
      <c r="CG11" s="154">
        <f t="shared" si="4"/>
        <v>0</v>
      </c>
      <c r="CH11" s="154">
        <f t="shared" si="4"/>
        <v>0</v>
      </c>
      <c r="CI11" s="154">
        <f t="shared" si="4"/>
        <v>0</v>
      </c>
      <c r="CJ11" s="154">
        <f t="shared" si="4"/>
        <v>0</v>
      </c>
      <c r="CK11" s="154">
        <f t="shared" si="4"/>
        <v>0</v>
      </c>
      <c r="CL11" s="154">
        <f t="shared" si="4"/>
        <v>0</v>
      </c>
      <c r="CM11" s="154">
        <f t="shared" si="4"/>
        <v>0</v>
      </c>
      <c r="CN11" s="154">
        <f t="shared" si="4"/>
        <v>0</v>
      </c>
      <c r="CO11" s="154">
        <f t="shared" si="4"/>
        <v>0</v>
      </c>
      <c r="CP11" s="154">
        <f t="shared" si="4"/>
        <v>0</v>
      </c>
      <c r="CQ11" s="154">
        <f t="shared" si="4"/>
        <v>0</v>
      </c>
      <c r="CR11" s="154">
        <f t="shared" si="4"/>
        <v>0</v>
      </c>
      <c r="CS11" s="154">
        <f t="shared" si="4"/>
        <v>0</v>
      </c>
      <c r="CT11" s="154">
        <f t="shared" si="4"/>
        <v>0</v>
      </c>
      <c r="CU11" s="154">
        <f t="shared" si="4"/>
        <v>0</v>
      </c>
      <c r="CV11" s="154">
        <f t="shared" si="4"/>
        <v>0</v>
      </c>
      <c r="CW11" s="154">
        <f t="shared" si="4"/>
        <v>0</v>
      </c>
    </row>
    <row r="12">
      <c r="A12" s="156"/>
      <c r="B12" s="157"/>
      <c r="C12" s="157" t="s">
        <v>42</v>
      </c>
      <c r="D12" s="157"/>
      <c r="E12" s="160"/>
      <c r="F12" s="161"/>
      <c r="G12" s="162"/>
      <c r="H12" s="162"/>
      <c r="I12" s="163"/>
      <c r="J12" s="164"/>
      <c r="K12" s="154">
        <f t="shared" ref="K12:CW12" si="5">1*EQ(ISOWEEKNUM($I12),K10)</f>
        <v>0</v>
      </c>
      <c r="L12" s="154">
        <f t="shared" si="5"/>
        <v>0</v>
      </c>
      <c r="M12" s="154">
        <f t="shared" si="5"/>
        <v>0</v>
      </c>
      <c r="N12" s="154">
        <f t="shared" si="5"/>
        <v>0</v>
      </c>
      <c r="O12" s="154">
        <f t="shared" si="5"/>
        <v>0</v>
      </c>
      <c r="P12" s="154">
        <f t="shared" si="5"/>
        <v>0</v>
      </c>
      <c r="Q12" s="154">
        <f t="shared" si="5"/>
        <v>0</v>
      </c>
      <c r="R12" s="154">
        <f t="shared" si="5"/>
        <v>0</v>
      </c>
      <c r="S12" s="154">
        <f t="shared" si="5"/>
        <v>0</v>
      </c>
      <c r="T12" s="154">
        <f t="shared" si="5"/>
        <v>0</v>
      </c>
      <c r="U12" s="154">
        <f t="shared" si="5"/>
        <v>0</v>
      </c>
      <c r="V12" s="154">
        <f t="shared" si="5"/>
        <v>0</v>
      </c>
      <c r="W12" s="154">
        <f t="shared" si="5"/>
        <v>0</v>
      </c>
      <c r="X12" s="154">
        <f t="shared" si="5"/>
        <v>0</v>
      </c>
      <c r="Y12" s="154">
        <f t="shared" si="5"/>
        <v>0</v>
      </c>
      <c r="Z12" s="154">
        <f t="shared" si="5"/>
        <v>0</v>
      </c>
      <c r="AA12" s="154">
        <f t="shared" si="5"/>
        <v>0</v>
      </c>
      <c r="AB12" s="154">
        <f t="shared" si="5"/>
        <v>0</v>
      </c>
      <c r="AC12" s="154">
        <f t="shared" si="5"/>
        <v>0</v>
      </c>
      <c r="AD12" s="154">
        <f t="shared" si="5"/>
        <v>0</v>
      </c>
      <c r="AE12" s="154">
        <f t="shared" si="5"/>
        <v>0</v>
      </c>
      <c r="AF12" s="154">
        <f t="shared" si="5"/>
        <v>0</v>
      </c>
      <c r="AG12" s="154">
        <f t="shared" si="5"/>
        <v>0</v>
      </c>
      <c r="AH12" s="154">
        <f t="shared" si="5"/>
        <v>0</v>
      </c>
      <c r="AI12" s="154">
        <f t="shared" si="5"/>
        <v>0</v>
      </c>
      <c r="AJ12" s="154">
        <f t="shared" si="5"/>
        <v>0</v>
      </c>
      <c r="AK12" s="154">
        <f t="shared" si="5"/>
        <v>0</v>
      </c>
      <c r="AL12" s="154">
        <f t="shared" si="5"/>
        <v>0</v>
      </c>
      <c r="AM12" s="154">
        <f t="shared" si="5"/>
        <v>0</v>
      </c>
      <c r="AN12" s="154">
        <f t="shared" si="5"/>
        <v>0</v>
      </c>
      <c r="AO12" s="154">
        <f t="shared" si="5"/>
        <v>0</v>
      </c>
      <c r="AP12" s="154">
        <f t="shared" si="5"/>
        <v>0</v>
      </c>
      <c r="AQ12" s="154">
        <f t="shared" si="5"/>
        <v>0</v>
      </c>
      <c r="AR12" s="154">
        <f t="shared" si="5"/>
        <v>0</v>
      </c>
      <c r="AS12" s="154">
        <f t="shared" si="5"/>
        <v>0</v>
      </c>
      <c r="AT12" s="154">
        <f t="shared" si="5"/>
        <v>0</v>
      </c>
      <c r="AU12" s="154">
        <f t="shared" si="5"/>
        <v>0</v>
      </c>
      <c r="AV12" s="154">
        <f t="shared" si="5"/>
        <v>0</v>
      </c>
      <c r="AW12" s="154">
        <f t="shared" si="5"/>
        <v>0</v>
      </c>
      <c r="AX12" s="154">
        <f t="shared" si="5"/>
        <v>0</v>
      </c>
      <c r="AY12" s="154">
        <f t="shared" si="5"/>
        <v>0</v>
      </c>
      <c r="AZ12" s="154">
        <f t="shared" si="5"/>
        <v>0</v>
      </c>
      <c r="BA12" s="154">
        <f t="shared" si="5"/>
        <v>0</v>
      </c>
      <c r="BB12" s="154">
        <f t="shared" si="5"/>
        <v>0</v>
      </c>
      <c r="BC12" s="154">
        <f t="shared" si="5"/>
        <v>0</v>
      </c>
      <c r="BD12" s="154">
        <f t="shared" si="5"/>
        <v>0</v>
      </c>
      <c r="BE12" s="154">
        <f t="shared" si="5"/>
        <v>0</v>
      </c>
      <c r="BF12" s="154">
        <f t="shared" si="5"/>
        <v>0</v>
      </c>
      <c r="BG12" s="154">
        <f t="shared" si="5"/>
        <v>0</v>
      </c>
      <c r="BH12" s="154">
        <f t="shared" si="5"/>
        <v>0</v>
      </c>
      <c r="BI12" s="154">
        <f t="shared" si="5"/>
        <v>0</v>
      </c>
      <c r="BJ12" s="154">
        <f t="shared" si="5"/>
        <v>0</v>
      </c>
      <c r="BK12" s="154">
        <f t="shared" si="5"/>
        <v>0</v>
      </c>
      <c r="BL12" s="154">
        <f t="shared" si="5"/>
        <v>0</v>
      </c>
      <c r="BM12" s="154">
        <f t="shared" si="5"/>
        <v>0</v>
      </c>
      <c r="BN12" s="154">
        <f t="shared" si="5"/>
        <v>0</v>
      </c>
      <c r="BO12" s="154">
        <f t="shared" si="5"/>
        <v>0</v>
      </c>
      <c r="BP12" s="154">
        <f t="shared" si="5"/>
        <v>0</v>
      </c>
      <c r="BQ12" s="154">
        <f t="shared" si="5"/>
        <v>0</v>
      </c>
      <c r="BR12" s="154">
        <f t="shared" si="5"/>
        <v>0</v>
      </c>
      <c r="BS12" s="154">
        <f t="shared" si="5"/>
        <v>0</v>
      </c>
      <c r="BT12" s="154">
        <f t="shared" si="5"/>
        <v>0</v>
      </c>
      <c r="BU12" s="154">
        <f t="shared" si="5"/>
        <v>0</v>
      </c>
      <c r="BV12" s="154">
        <f t="shared" si="5"/>
        <v>0</v>
      </c>
      <c r="BW12" s="154">
        <f t="shared" si="5"/>
        <v>0</v>
      </c>
      <c r="BX12" s="154">
        <f t="shared" si="5"/>
        <v>0</v>
      </c>
      <c r="BY12" s="154">
        <f t="shared" si="5"/>
        <v>0</v>
      </c>
      <c r="BZ12" s="154">
        <f t="shared" si="5"/>
        <v>0</v>
      </c>
      <c r="CA12" s="154">
        <f t="shared" si="5"/>
        <v>0</v>
      </c>
      <c r="CB12" s="154">
        <f t="shared" si="5"/>
        <v>0</v>
      </c>
      <c r="CC12" s="154">
        <f t="shared" si="5"/>
        <v>0</v>
      </c>
      <c r="CD12" s="154">
        <f t="shared" si="5"/>
        <v>0</v>
      </c>
      <c r="CE12" s="154">
        <f t="shared" si="5"/>
        <v>0</v>
      </c>
      <c r="CF12" s="154">
        <f t="shared" si="5"/>
        <v>0</v>
      </c>
      <c r="CG12" s="154">
        <f t="shared" si="5"/>
        <v>0</v>
      </c>
      <c r="CH12" s="154">
        <f t="shared" si="5"/>
        <v>0</v>
      </c>
      <c r="CI12" s="154">
        <f t="shared" si="5"/>
        <v>0</v>
      </c>
      <c r="CJ12" s="154">
        <f t="shared" si="5"/>
        <v>0</v>
      </c>
      <c r="CK12" s="154">
        <f t="shared" si="5"/>
        <v>0</v>
      </c>
      <c r="CL12" s="154">
        <f t="shared" si="5"/>
        <v>0</v>
      </c>
      <c r="CM12" s="154">
        <f t="shared" si="5"/>
        <v>0</v>
      </c>
      <c r="CN12" s="154">
        <f t="shared" si="5"/>
        <v>0</v>
      </c>
      <c r="CO12" s="154">
        <f t="shared" si="5"/>
        <v>0</v>
      </c>
      <c r="CP12" s="154">
        <f t="shared" si="5"/>
        <v>0</v>
      </c>
      <c r="CQ12" s="154">
        <f t="shared" si="5"/>
        <v>0</v>
      </c>
      <c r="CR12" s="154">
        <f t="shared" si="5"/>
        <v>0</v>
      </c>
      <c r="CS12" s="154">
        <f t="shared" si="5"/>
        <v>0</v>
      </c>
      <c r="CT12" s="154">
        <f t="shared" si="5"/>
        <v>0</v>
      </c>
      <c r="CU12" s="154">
        <f t="shared" si="5"/>
        <v>0</v>
      </c>
      <c r="CV12" s="154">
        <f t="shared" si="5"/>
        <v>0</v>
      </c>
      <c r="CW12" s="154">
        <f t="shared" si="5"/>
        <v>0</v>
      </c>
    </row>
    <row r="13">
      <c r="A13" s="156"/>
      <c r="B13" s="157"/>
      <c r="C13" s="157" t="s">
        <v>43</v>
      </c>
      <c r="D13" s="157"/>
      <c r="E13" s="160"/>
      <c r="F13" s="161"/>
      <c r="G13" s="162"/>
      <c r="H13" s="162"/>
      <c r="I13" s="163"/>
      <c r="J13" s="164"/>
      <c r="K13" s="154">
        <f t="shared" ref="K13:CW13" si="6">1*EQ(ISOWEEKNUM($I13),K11)</f>
        <v>0</v>
      </c>
      <c r="L13" s="154">
        <f t="shared" si="6"/>
        <v>0</v>
      </c>
      <c r="M13" s="154">
        <f t="shared" si="6"/>
        <v>0</v>
      </c>
      <c r="N13" s="154">
        <f t="shared" si="6"/>
        <v>0</v>
      </c>
      <c r="O13" s="154">
        <f t="shared" si="6"/>
        <v>0</v>
      </c>
      <c r="P13" s="154">
        <f t="shared" si="6"/>
        <v>0</v>
      </c>
      <c r="Q13" s="154">
        <f t="shared" si="6"/>
        <v>0</v>
      </c>
      <c r="R13" s="154">
        <f t="shared" si="6"/>
        <v>0</v>
      </c>
      <c r="S13" s="154">
        <f t="shared" si="6"/>
        <v>0</v>
      </c>
      <c r="T13" s="154">
        <f t="shared" si="6"/>
        <v>0</v>
      </c>
      <c r="U13" s="154">
        <f t="shared" si="6"/>
        <v>0</v>
      </c>
      <c r="V13" s="154">
        <f t="shared" si="6"/>
        <v>0</v>
      </c>
      <c r="W13" s="154">
        <f t="shared" si="6"/>
        <v>0</v>
      </c>
      <c r="X13" s="154">
        <f t="shared" si="6"/>
        <v>0</v>
      </c>
      <c r="Y13" s="154">
        <f t="shared" si="6"/>
        <v>0</v>
      </c>
      <c r="Z13" s="154">
        <f t="shared" si="6"/>
        <v>0</v>
      </c>
      <c r="AA13" s="154">
        <f t="shared" si="6"/>
        <v>0</v>
      </c>
      <c r="AB13" s="154">
        <f t="shared" si="6"/>
        <v>0</v>
      </c>
      <c r="AC13" s="154">
        <f t="shared" si="6"/>
        <v>0</v>
      </c>
      <c r="AD13" s="154">
        <f t="shared" si="6"/>
        <v>0</v>
      </c>
      <c r="AE13" s="154">
        <f t="shared" si="6"/>
        <v>0</v>
      </c>
      <c r="AF13" s="154">
        <f t="shared" si="6"/>
        <v>0</v>
      </c>
      <c r="AG13" s="154">
        <f t="shared" si="6"/>
        <v>0</v>
      </c>
      <c r="AH13" s="154">
        <f t="shared" si="6"/>
        <v>0</v>
      </c>
      <c r="AI13" s="154">
        <f t="shared" si="6"/>
        <v>0</v>
      </c>
      <c r="AJ13" s="154">
        <f t="shared" si="6"/>
        <v>0</v>
      </c>
      <c r="AK13" s="154">
        <f t="shared" si="6"/>
        <v>0</v>
      </c>
      <c r="AL13" s="154">
        <f t="shared" si="6"/>
        <v>0</v>
      </c>
      <c r="AM13" s="154">
        <f t="shared" si="6"/>
        <v>0</v>
      </c>
      <c r="AN13" s="154">
        <f t="shared" si="6"/>
        <v>0</v>
      </c>
      <c r="AO13" s="154">
        <f t="shared" si="6"/>
        <v>0</v>
      </c>
      <c r="AP13" s="154">
        <f t="shared" si="6"/>
        <v>0</v>
      </c>
      <c r="AQ13" s="154">
        <f t="shared" si="6"/>
        <v>0</v>
      </c>
      <c r="AR13" s="154">
        <f t="shared" si="6"/>
        <v>0</v>
      </c>
      <c r="AS13" s="154">
        <f t="shared" si="6"/>
        <v>0</v>
      </c>
      <c r="AT13" s="154">
        <f t="shared" si="6"/>
        <v>0</v>
      </c>
      <c r="AU13" s="154">
        <f t="shared" si="6"/>
        <v>0</v>
      </c>
      <c r="AV13" s="154">
        <f t="shared" si="6"/>
        <v>0</v>
      </c>
      <c r="AW13" s="154">
        <f t="shared" si="6"/>
        <v>0</v>
      </c>
      <c r="AX13" s="154">
        <f t="shared" si="6"/>
        <v>0</v>
      </c>
      <c r="AY13" s="154">
        <f t="shared" si="6"/>
        <v>0</v>
      </c>
      <c r="AZ13" s="154">
        <f t="shared" si="6"/>
        <v>0</v>
      </c>
      <c r="BA13" s="154">
        <f t="shared" si="6"/>
        <v>0</v>
      </c>
      <c r="BB13" s="154">
        <f t="shared" si="6"/>
        <v>0</v>
      </c>
      <c r="BC13" s="154">
        <f t="shared" si="6"/>
        <v>0</v>
      </c>
      <c r="BD13" s="154">
        <f t="shared" si="6"/>
        <v>0</v>
      </c>
      <c r="BE13" s="154">
        <f t="shared" si="6"/>
        <v>0</v>
      </c>
      <c r="BF13" s="154">
        <f t="shared" si="6"/>
        <v>0</v>
      </c>
      <c r="BG13" s="154">
        <f t="shared" si="6"/>
        <v>0</v>
      </c>
      <c r="BH13" s="154">
        <f t="shared" si="6"/>
        <v>0</v>
      </c>
      <c r="BI13" s="154">
        <f t="shared" si="6"/>
        <v>0</v>
      </c>
      <c r="BJ13" s="154">
        <f t="shared" si="6"/>
        <v>0</v>
      </c>
      <c r="BK13" s="154">
        <f t="shared" si="6"/>
        <v>0</v>
      </c>
      <c r="BL13" s="154">
        <f t="shared" si="6"/>
        <v>0</v>
      </c>
      <c r="BM13" s="154">
        <f t="shared" si="6"/>
        <v>0</v>
      </c>
      <c r="BN13" s="154">
        <f t="shared" si="6"/>
        <v>0</v>
      </c>
      <c r="BO13" s="154">
        <f t="shared" si="6"/>
        <v>0</v>
      </c>
      <c r="BP13" s="154">
        <f t="shared" si="6"/>
        <v>0</v>
      </c>
      <c r="BQ13" s="154">
        <f t="shared" si="6"/>
        <v>0</v>
      </c>
      <c r="BR13" s="154">
        <f t="shared" si="6"/>
        <v>0</v>
      </c>
      <c r="BS13" s="154">
        <f t="shared" si="6"/>
        <v>0</v>
      </c>
      <c r="BT13" s="154">
        <f t="shared" si="6"/>
        <v>0</v>
      </c>
      <c r="BU13" s="154">
        <f t="shared" si="6"/>
        <v>0</v>
      </c>
      <c r="BV13" s="154">
        <f t="shared" si="6"/>
        <v>0</v>
      </c>
      <c r="BW13" s="154">
        <f t="shared" si="6"/>
        <v>0</v>
      </c>
      <c r="BX13" s="154">
        <f t="shared" si="6"/>
        <v>0</v>
      </c>
      <c r="BY13" s="154">
        <f t="shared" si="6"/>
        <v>0</v>
      </c>
      <c r="BZ13" s="154">
        <f t="shared" si="6"/>
        <v>0</v>
      </c>
      <c r="CA13" s="154">
        <f t="shared" si="6"/>
        <v>0</v>
      </c>
      <c r="CB13" s="154">
        <f t="shared" si="6"/>
        <v>0</v>
      </c>
      <c r="CC13" s="154">
        <f t="shared" si="6"/>
        <v>0</v>
      </c>
      <c r="CD13" s="154">
        <f t="shared" si="6"/>
        <v>0</v>
      </c>
      <c r="CE13" s="154">
        <f t="shared" si="6"/>
        <v>0</v>
      </c>
      <c r="CF13" s="154">
        <f t="shared" si="6"/>
        <v>0</v>
      </c>
      <c r="CG13" s="154">
        <f t="shared" si="6"/>
        <v>0</v>
      </c>
      <c r="CH13" s="154">
        <f t="shared" si="6"/>
        <v>0</v>
      </c>
      <c r="CI13" s="154">
        <f t="shared" si="6"/>
        <v>0</v>
      </c>
      <c r="CJ13" s="154">
        <f t="shared" si="6"/>
        <v>0</v>
      </c>
      <c r="CK13" s="154">
        <f t="shared" si="6"/>
        <v>0</v>
      </c>
      <c r="CL13" s="154">
        <f t="shared" si="6"/>
        <v>0</v>
      </c>
      <c r="CM13" s="154">
        <f t="shared" si="6"/>
        <v>0</v>
      </c>
      <c r="CN13" s="154">
        <f t="shared" si="6"/>
        <v>0</v>
      </c>
      <c r="CO13" s="154">
        <f t="shared" si="6"/>
        <v>0</v>
      </c>
      <c r="CP13" s="154">
        <f t="shared" si="6"/>
        <v>0</v>
      </c>
      <c r="CQ13" s="154">
        <f t="shared" si="6"/>
        <v>0</v>
      </c>
      <c r="CR13" s="154">
        <f t="shared" si="6"/>
        <v>0</v>
      </c>
      <c r="CS13" s="154">
        <f t="shared" si="6"/>
        <v>0</v>
      </c>
      <c r="CT13" s="154">
        <f t="shared" si="6"/>
        <v>0</v>
      </c>
      <c r="CU13" s="154">
        <f t="shared" si="6"/>
        <v>0</v>
      </c>
      <c r="CV13" s="154">
        <f t="shared" si="6"/>
        <v>0</v>
      </c>
      <c r="CW13" s="154">
        <f t="shared" si="6"/>
        <v>0</v>
      </c>
    </row>
    <row r="14">
      <c r="A14" s="161">
        <v>2.0</v>
      </c>
      <c r="B14" s="157" t="str">
        <f>RAB!C15</f>
        <v>Logo Provinsi dan Sekolah W40cm</v>
      </c>
      <c r="C14" s="94"/>
      <c r="D14" s="94"/>
      <c r="E14" s="156">
        <v>1.0</v>
      </c>
      <c r="F14" s="153"/>
      <c r="G14" s="152"/>
      <c r="H14" s="152"/>
      <c r="I14" s="158"/>
      <c r="J14" s="159"/>
      <c r="K14" s="154">
        <f t="shared" ref="K14:CW14" si="7">1*EQ(ISOWEEKNUM($I14),K12)</f>
        <v>0</v>
      </c>
      <c r="L14" s="154">
        <f t="shared" si="7"/>
        <v>0</v>
      </c>
      <c r="M14" s="154">
        <f t="shared" si="7"/>
        <v>0</v>
      </c>
      <c r="N14" s="154">
        <f t="shared" si="7"/>
        <v>0</v>
      </c>
      <c r="O14" s="154">
        <f t="shared" si="7"/>
        <v>0</v>
      </c>
      <c r="P14" s="154">
        <f t="shared" si="7"/>
        <v>0</v>
      </c>
      <c r="Q14" s="154">
        <f t="shared" si="7"/>
        <v>0</v>
      </c>
      <c r="R14" s="154">
        <f t="shared" si="7"/>
        <v>0</v>
      </c>
      <c r="S14" s="154">
        <f t="shared" si="7"/>
        <v>0</v>
      </c>
      <c r="T14" s="154">
        <f t="shared" si="7"/>
        <v>0</v>
      </c>
      <c r="U14" s="154">
        <f t="shared" si="7"/>
        <v>0</v>
      </c>
      <c r="V14" s="154">
        <f t="shared" si="7"/>
        <v>0</v>
      </c>
      <c r="W14" s="154">
        <f t="shared" si="7"/>
        <v>0</v>
      </c>
      <c r="X14" s="154">
        <f t="shared" si="7"/>
        <v>0</v>
      </c>
      <c r="Y14" s="154">
        <f t="shared" si="7"/>
        <v>0</v>
      </c>
      <c r="Z14" s="154">
        <f t="shared" si="7"/>
        <v>0</v>
      </c>
      <c r="AA14" s="154">
        <f t="shared" si="7"/>
        <v>0</v>
      </c>
      <c r="AB14" s="154">
        <f t="shared" si="7"/>
        <v>0</v>
      </c>
      <c r="AC14" s="154">
        <f t="shared" si="7"/>
        <v>0</v>
      </c>
      <c r="AD14" s="154">
        <f t="shared" si="7"/>
        <v>0</v>
      </c>
      <c r="AE14" s="154">
        <f t="shared" si="7"/>
        <v>0</v>
      </c>
      <c r="AF14" s="154">
        <f t="shared" si="7"/>
        <v>0</v>
      </c>
      <c r="AG14" s="154">
        <f t="shared" si="7"/>
        <v>0</v>
      </c>
      <c r="AH14" s="154">
        <f t="shared" si="7"/>
        <v>0</v>
      </c>
      <c r="AI14" s="154">
        <f t="shared" si="7"/>
        <v>0</v>
      </c>
      <c r="AJ14" s="154">
        <f t="shared" si="7"/>
        <v>0</v>
      </c>
      <c r="AK14" s="154">
        <f t="shared" si="7"/>
        <v>0</v>
      </c>
      <c r="AL14" s="154">
        <f t="shared" si="7"/>
        <v>0</v>
      </c>
      <c r="AM14" s="154">
        <f t="shared" si="7"/>
        <v>0</v>
      </c>
      <c r="AN14" s="154">
        <f t="shared" si="7"/>
        <v>0</v>
      </c>
      <c r="AO14" s="154">
        <f t="shared" si="7"/>
        <v>0</v>
      </c>
      <c r="AP14" s="154">
        <f t="shared" si="7"/>
        <v>0</v>
      </c>
      <c r="AQ14" s="154">
        <f t="shared" si="7"/>
        <v>0</v>
      </c>
      <c r="AR14" s="154">
        <f t="shared" si="7"/>
        <v>0</v>
      </c>
      <c r="AS14" s="154">
        <f t="shared" si="7"/>
        <v>0</v>
      </c>
      <c r="AT14" s="154">
        <f t="shared" si="7"/>
        <v>0</v>
      </c>
      <c r="AU14" s="154">
        <f t="shared" si="7"/>
        <v>0</v>
      </c>
      <c r="AV14" s="154">
        <f t="shared" si="7"/>
        <v>0</v>
      </c>
      <c r="AW14" s="154">
        <f t="shared" si="7"/>
        <v>0</v>
      </c>
      <c r="AX14" s="154">
        <f t="shared" si="7"/>
        <v>0</v>
      </c>
      <c r="AY14" s="154">
        <f t="shared" si="7"/>
        <v>0</v>
      </c>
      <c r="AZ14" s="154">
        <f t="shared" si="7"/>
        <v>0</v>
      </c>
      <c r="BA14" s="154">
        <f t="shared" si="7"/>
        <v>0</v>
      </c>
      <c r="BB14" s="154">
        <f t="shared" si="7"/>
        <v>0</v>
      </c>
      <c r="BC14" s="154">
        <f t="shared" si="7"/>
        <v>0</v>
      </c>
      <c r="BD14" s="154">
        <f t="shared" si="7"/>
        <v>0</v>
      </c>
      <c r="BE14" s="154">
        <f t="shared" si="7"/>
        <v>0</v>
      </c>
      <c r="BF14" s="154">
        <f t="shared" si="7"/>
        <v>0</v>
      </c>
      <c r="BG14" s="154">
        <f t="shared" si="7"/>
        <v>0</v>
      </c>
      <c r="BH14" s="154">
        <f t="shared" si="7"/>
        <v>0</v>
      </c>
      <c r="BI14" s="154">
        <f t="shared" si="7"/>
        <v>0</v>
      </c>
      <c r="BJ14" s="154">
        <f t="shared" si="7"/>
        <v>0</v>
      </c>
      <c r="BK14" s="154">
        <f t="shared" si="7"/>
        <v>0</v>
      </c>
      <c r="BL14" s="154">
        <f t="shared" si="7"/>
        <v>0</v>
      </c>
      <c r="BM14" s="154">
        <f t="shared" si="7"/>
        <v>0</v>
      </c>
      <c r="BN14" s="154">
        <f t="shared" si="7"/>
        <v>0</v>
      </c>
      <c r="BO14" s="154">
        <f t="shared" si="7"/>
        <v>0</v>
      </c>
      <c r="BP14" s="154">
        <f t="shared" si="7"/>
        <v>0</v>
      </c>
      <c r="BQ14" s="154">
        <f t="shared" si="7"/>
        <v>0</v>
      </c>
      <c r="BR14" s="154">
        <f t="shared" si="7"/>
        <v>0</v>
      </c>
      <c r="BS14" s="154">
        <f t="shared" si="7"/>
        <v>0</v>
      </c>
      <c r="BT14" s="154">
        <f t="shared" si="7"/>
        <v>0</v>
      </c>
      <c r="BU14" s="154">
        <f t="shared" si="7"/>
        <v>0</v>
      </c>
      <c r="BV14" s="154">
        <f t="shared" si="7"/>
        <v>0</v>
      </c>
      <c r="BW14" s="154">
        <f t="shared" si="7"/>
        <v>0</v>
      </c>
      <c r="BX14" s="154">
        <f t="shared" si="7"/>
        <v>0</v>
      </c>
      <c r="BY14" s="154">
        <f t="shared" si="7"/>
        <v>0</v>
      </c>
      <c r="BZ14" s="154">
        <f t="shared" si="7"/>
        <v>0</v>
      </c>
      <c r="CA14" s="154">
        <f t="shared" si="7"/>
        <v>0</v>
      </c>
      <c r="CB14" s="154">
        <f t="shared" si="7"/>
        <v>0</v>
      </c>
      <c r="CC14" s="154">
        <f t="shared" si="7"/>
        <v>0</v>
      </c>
      <c r="CD14" s="154">
        <f t="shared" si="7"/>
        <v>0</v>
      </c>
      <c r="CE14" s="154">
        <f t="shared" si="7"/>
        <v>0</v>
      </c>
      <c r="CF14" s="154">
        <f t="shared" si="7"/>
        <v>0</v>
      </c>
      <c r="CG14" s="154">
        <f t="shared" si="7"/>
        <v>0</v>
      </c>
      <c r="CH14" s="154">
        <f t="shared" si="7"/>
        <v>0</v>
      </c>
      <c r="CI14" s="154">
        <f t="shared" si="7"/>
        <v>0</v>
      </c>
      <c r="CJ14" s="154">
        <f t="shared" si="7"/>
        <v>0</v>
      </c>
      <c r="CK14" s="154">
        <f t="shared" si="7"/>
        <v>0</v>
      </c>
      <c r="CL14" s="154">
        <f t="shared" si="7"/>
        <v>0</v>
      </c>
      <c r="CM14" s="154">
        <f t="shared" si="7"/>
        <v>0</v>
      </c>
      <c r="CN14" s="154">
        <f t="shared" si="7"/>
        <v>0</v>
      </c>
      <c r="CO14" s="154">
        <f t="shared" si="7"/>
        <v>0</v>
      </c>
      <c r="CP14" s="154">
        <f t="shared" si="7"/>
        <v>0</v>
      </c>
      <c r="CQ14" s="154">
        <f t="shared" si="7"/>
        <v>0</v>
      </c>
      <c r="CR14" s="154">
        <f t="shared" si="7"/>
        <v>0</v>
      </c>
      <c r="CS14" s="154">
        <f t="shared" si="7"/>
        <v>0</v>
      </c>
      <c r="CT14" s="154">
        <f t="shared" si="7"/>
        <v>0</v>
      </c>
      <c r="CU14" s="154">
        <f t="shared" si="7"/>
        <v>0</v>
      </c>
      <c r="CV14" s="154">
        <f t="shared" si="7"/>
        <v>0</v>
      </c>
      <c r="CW14" s="154">
        <f t="shared" si="7"/>
        <v>0</v>
      </c>
    </row>
    <row r="15">
      <c r="A15" s="161"/>
      <c r="B15" s="157"/>
      <c r="C15" s="157" t="s">
        <v>44</v>
      </c>
      <c r="D15" s="157"/>
      <c r="E15" s="165"/>
      <c r="F15" s="161"/>
      <c r="G15" s="162"/>
      <c r="H15" s="162"/>
      <c r="I15" s="163"/>
      <c r="J15" s="164"/>
      <c r="K15" s="154">
        <f t="shared" ref="K15:CW15" si="8">1*EQ(ISOWEEKNUM($I15),K13)</f>
        <v>0</v>
      </c>
      <c r="L15" s="154">
        <f t="shared" si="8"/>
        <v>0</v>
      </c>
      <c r="M15" s="154">
        <f t="shared" si="8"/>
        <v>0</v>
      </c>
      <c r="N15" s="154">
        <f t="shared" si="8"/>
        <v>0</v>
      </c>
      <c r="O15" s="154">
        <f t="shared" si="8"/>
        <v>0</v>
      </c>
      <c r="P15" s="154">
        <f t="shared" si="8"/>
        <v>0</v>
      </c>
      <c r="Q15" s="154">
        <f t="shared" si="8"/>
        <v>0</v>
      </c>
      <c r="R15" s="154">
        <f t="shared" si="8"/>
        <v>0</v>
      </c>
      <c r="S15" s="154">
        <f t="shared" si="8"/>
        <v>0</v>
      </c>
      <c r="T15" s="154">
        <f t="shared" si="8"/>
        <v>0</v>
      </c>
      <c r="U15" s="154">
        <f t="shared" si="8"/>
        <v>0</v>
      </c>
      <c r="V15" s="154">
        <f t="shared" si="8"/>
        <v>0</v>
      </c>
      <c r="W15" s="154">
        <f t="shared" si="8"/>
        <v>0</v>
      </c>
      <c r="X15" s="154">
        <f t="shared" si="8"/>
        <v>0</v>
      </c>
      <c r="Y15" s="154">
        <f t="shared" si="8"/>
        <v>0</v>
      </c>
      <c r="Z15" s="154">
        <f t="shared" si="8"/>
        <v>0</v>
      </c>
      <c r="AA15" s="154">
        <f t="shared" si="8"/>
        <v>0</v>
      </c>
      <c r="AB15" s="154">
        <f t="shared" si="8"/>
        <v>0</v>
      </c>
      <c r="AC15" s="154">
        <f t="shared" si="8"/>
        <v>0</v>
      </c>
      <c r="AD15" s="154">
        <f t="shared" si="8"/>
        <v>0</v>
      </c>
      <c r="AE15" s="154">
        <f t="shared" si="8"/>
        <v>0</v>
      </c>
      <c r="AF15" s="154">
        <f t="shared" si="8"/>
        <v>0</v>
      </c>
      <c r="AG15" s="154">
        <f t="shared" si="8"/>
        <v>0</v>
      </c>
      <c r="AH15" s="154">
        <f t="shared" si="8"/>
        <v>0</v>
      </c>
      <c r="AI15" s="154">
        <f t="shared" si="8"/>
        <v>0</v>
      </c>
      <c r="AJ15" s="154">
        <f t="shared" si="8"/>
        <v>0</v>
      </c>
      <c r="AK15" s="154">
        <f t="shared" si="8"/>
        <v>0</v>
      </c>
      <c r="AL15" s="154">
        <f t="shared" si="8"/>
        <v>0</v>
      </c>
      <c r="AM15" s="154">
        <f t="shared" si="8"/>
        <v>0</v>
      </c>
      <c r="AN15" s="154">
        <f t="shared" si="8"/>
        <v>0</v>
      </c>
      <c r="AO15" s="154">
        <f t="shared" si="8"/>
        <v>0</v>
      </c>
      <c r="AP15" s="154">
        <f t="shared" si="8"/>
        <v>0</v>
      </c>
      <c r="AQ15" s="154">
        <f t="shared" si="8"/>
        <v>0</v>
      </c>
      <c r="AR15" s="154">
        <f t="shared" si="8"/>
        <v>0</v>
      </c>
      <c r="AS15" s="154">
        <f t="shared" si="8"/>
        <v>0</v>
      </c>
      <c r="AT15" s="154">
        <f t="shared" si="8"/>
        <v>0</v>
      </c>
      <c r="AU15" s="154">
        <f t="shared" si="8"/>
        <v>0</v>
      </c>
      <c r="AV15" s="154">
        <f t="shared" si="8"/>
        <v>0</v>
      </c>
      <c r="AW15" s="154">
        <f t="shared" si="8"/>
        <v>0</v>
      </c>
      <c r="AX15" s="154">
        <f t="shared" si="8"/>
        <v>0</v>
      </c>
      <c r="AY15" s="154">
        <f t="shared" si="8"/>
        <v>0</v>
      </c>
      <c r="AZ15" s="154">
        <f t="shared" si="8"/>
        <v>0</v>
      </c>
      <c r="BA15" s="154">
        <f t="shared" si="8"/>
        <v>0</v>
      </c>
      <c r="BB15" s="154">
        <f t="shared" si="8"/>
        <v>0</v>
      </c>
      <c r="BC15" s="154">
        <f t="shared" si="8"/>
        <v>0</v>
      </c>
      <c r="BD15" s="154">
        <f t="shared" si="8"/>
        <v>0</v>
      </c>
      <c r="BE15" s="154">
        <f t="shared" si="8"/>
        <v>0</v>
      </c>
      <c r="BF15" s="154">
        <f t="shared" si="8"/>
        <v>0</v>
      </c>
      <c r="BG15" s="154">
        <f t="shared" si="8"/>
        <v>0</v>
      </c>
      <c r="BH15" s="154">
        <f t="shared" si="8"/>
        <v>0</v>
      </c>
      <c r="BI15" s="154">
        <f t="shared" si="8"/>
        <v>0</v>
      </c>
      <c r="BJ15" s="154">
        <f t="shared" si="8"/>
        <v>0</v>
      </c>
      <c r="BK15" s="154">
        <f t="shared" si="8"/>
        <v>0</v>
      </c>
      <c r="BL15" s="154">
        <f t="shared" si="8"/>
        <v>0</v>
      </c>
      <c r="BM15" s="154">
        <f t="shared" si="8"/>
        <v>0</v>
      </c>
      <c r="BN15" s="154">
        <f t="shared" si="8"/>
        <v>0</v>
      </c>
      <c r="BO15" s="154">
        <f t="shared" si="8"/>
        <v>0</v>
      </c>
      <c r="BP15" s="154">
        <f t="shared" si="8"/>
        <v>0</v>
      </c>
      <c r="BQ15" s="154">
        <f t="shared" si="8"/>
        <v>0</v>
      </c>
      <c r="BR15" s="154">
        <f t="shared" si="8"/>
        <v>0</v>
      </c>
      <c r="BS15" s="154">
        <f t="shared" si="8"/>
        <v>0</v>
      </c>
      <c r="BT15" s="154">
        <f t="shared" si="8"/>
        <v>0</v>
      </c>
      <c r="BU15" s="154">
        <f t="shared" si="8"/>
        <v>0</v>
      </c>
      <c r="BV15" s="154">
        <f t="shared" si="8"/>
        <v>0</v>
      </c>
      <c r="BW15" s="154">
        <f t="shared" si="8"/>
        <v>0</v>
      </c>
      <c r="BX15" s="154">
        <f t="shared" si="8"/>
        <v>0</v>
      </c>
      <c r="BY15" s="154">
        <f t="shared" si="8"/>
        <v>0</v>
      </c>
      <c r="BZ15" s="154">
        <f t="shared" si="8"/>
        <v>0</v>
      </c>
      <c r="CA15" s="154">
        <f t="shared" si="8"/>
        <v>0</v>
      </c>
      <c r="CB15" s="154">
        <f t="shared" si="8"/>
        <v>0</v>
      </c>
      <c r="CC15" s="154">
        <f t="shared" si="8"/>
        <v>0</v>
      </c>
      <c r="CD15" s="154">
        <f t="shared" si="8"/>
        <v>0</v>
      </c>
      <c r="CE15" s="154">
        <f t="shared" si="8"/>
        <v>0</v>
      </c>
      <c r="CF15" s="154">
        <f t="shared" si="8"/>
        <v>0</v>
      </c>
      <c r="CG15" s="154">
        <f t="shared" si="8"/>
        <v>0</v>
      </c>
      <c r="CH15" s="154">
        <f t="shared" si="8"/>
        <v>0</v>
      </c>
      <c r="CI15" s="154">
        <f t="shared" si="8"/>
        <v>0</v>
      </c>
      <c r="CJ15" s="154">
        <f t="shared" si="8"/>
        <v>0</v>
      </c>
      <c r="CK15" s="154">
        <f t="shared" si="8"/>
        <v>0</v>
      </c>
      <c r="CL15" s="154">
        <f t="shared" si="8"/>
        <v>0</v>
      </c>
      <c r="CM15" s="154">
        <f t="shared" si="8"/>
        <v>0</v>
      </c>
      <c r="CN15" s="154">
        <f t="shared" si="8"/>
        <v>0</v>
      </c>
      <c r="CO15" s="154">
        <f t="shared" si="8"/>
        <v>0</v>
      </c>
      <c r="CP15" s="154">
        <f t="shared" si="8"/>
        <v>0</v>
      </c>
      <c r="CQ15" s="154">
        <f t="shared" si="8"/>
        <v>0</v>
      </c>
      <c r="CR15" s="154">
        <f t="shared" si="8"/>
        <v>0</v>
      </c>
      <c r="CS15" s="154">
        <f t="shared" si="8"/>
        <v>0</v>
      </c>
      <c r="CT15" s="154">
        <f t="shared" si="8"/>
        <v>0</v>
      </c>
      <c r="CU15" s="154">
        <f t="shared" si="8"/>
        <v>0</v>
      </c>
      <c r="CV15" s="154">
        <f t="shared" si="8"/>
        <v>0</v>
      </c>
      <c r="CW15" s="154">
        <f t="shared" si="8"/>
        <v>0</v>
      </c>
    </row>
    <row r="16">
      <c r="A16" s="161"/>
      <c r="B16" s="157"/>
      <c r="C16" s="157" t="s">
        <v>45</v>
      </c>
      <c r="D16" s="157"/>
      <c r="E16" s="165"/>
      <c r="F16" s="161"/>
      <c r="G16" s="162"/>
      <c r="H16" s="162"/>
      <c r="I16" s="163"/>
      <c r="J16" s="164"/>
      <c r="K16" s="154">
        <f t="shared" ref="K16:CW16" si="9">1*EQ(ISOWEEKNUM($I16),K14)</f>
        <v>0</v>
      </c>
      <c r="L16" s="154">
        <f t="shared" si="9"/>
        <v>0</v>
      </c>
      <c r="M16" s="154">
        <f t="shared" si="9"/>
        <v>0</v>
      </c>
      <c r="N16" s="154">
        <f t="shared" si="9"/>
        <v>0</v>
      </c>
      <c r="O16" s="154">
        <f t="shared" si="9"/>
        <v>0</v>
      </c>
      <c r="P16" s="154">
        <f t="shared" si="9"/>
        <v>0</v>
      </c>
      <c r="Q16" s="154">
        <f t="shared" si="9"/>
        <v>0</v>
      </c>
      <c r="R16" s="154">
        <f t="shared" si="9"/>
        <v>0</v>
      </c>
      <c r="S16" s="154">
        <f t="shared" si="9"/>
        <v>0</v>
      </c>
      <c r="T16" s="154">
        <f t="shared" si="9"/>
        <v>0</v>
      </c>
      <c r="U16" s="154">
        <f t="shared" si="9"/>
        <v>0</v>
      </c>
      <c r="V16" s="154">
        <f t="shared" si="9"/>
        <v>0</v>
      </c>
      <c r="W16" s="154">
        <f t="shared" si="9"/>
        <v>0</v>
      </c>
      <c r="X16" s="154">
        <f t="shared" si="9"/>
        <v>0</v>
      </c>
      <c r="Y16" s="154">
        <f t="shared" si="9"/>
        <v>0</v>
      </c>
      <c r="Z16" s="154">
        <f t="shared" si="9"/>
        <v>0</v>
      </c>
      <c r="AA16" s="154">
        <f t="shared" si="9"/>
        <v>0</v>
      </c>
      <c r="AB16" s="154">
        <f t="shared" si="9"/>
        <v>0</v>
      </c>
      <c r="AC16" s="154">
        <f t="shared" si="9"/>
        <v>0</v>
      </c>
      <c r="AD16" s="154">
        <f t="shared" si="9"/>
        <v>0</v>
      </c>
      <c r="AE16" s="154">
        <f t="shared" si="9"/>
        <v>0</v>
      </c>
      <c r="AF16" s="154">
        <f t="shared" si="9"/>
        <v>0</v>
      </c>
      <c r="AG16" s="154">
        <f t="shared" si="9"/>
        <v>0</v>
      </c>
      <c r="AH16" s="154">
        <f t="shared" si="9"/>
        <v>0</v>
      </c>
      <c r="AI16" s="154">
        <f t="shared" si="9"/>
        <v>0</v>
      </c>
      <c r="AJ16" s="154">
        <f t="shared" si="9"/>
        <v>0</v>
      </c>
      <c r="AK16" s="154">
        <f t="shared" si="9"/>
        <v>0</v>
      </c>
      <c r="AL16" s="154">
        <f t="shared" si="9"/>
        <v>0</v>
      </c>
      <c r="AM16" s="154">
        <f t="shared" si="9"/>
        <v>0</v>
      </c>
      <c r="AN16" s="154">
        <f t="shared" si="9"/>
        <v>0</v>
      </c>
      <c r="AO16" s="154">
        <f t="shared" si="9"/>
        <v>0</v>
      </c>
      <c r="AP16" s="154">
        <f t="shared" si="9"/>
        <v>0</v>
      </c>
      <c r="AQ16" s="154">
        <f t="shared" si="9"/>
        <v>0</v>
      </c>
      <c r="AR16" s="154">
        <f t="shared" si="9"/>
        <v>0</v>
      </c>
      <c r="AS16" s="154">
        <f t="shared" si="9"/>
        <v>0</v>
      </c>
      <c r="AT16" s="154">
        <f t="shared" si="9"/>
        <v>0</v>
      </c>
      <c r="AU16" s="154">
        <f t="shared" si="9"/>
        <v>0</v>
      </c>
      <c r="AV16" s="154">
        <f t="shared" si="9"/>
        <v>0</v>
      </c>
      <c r="AW16" s="154">
        <f t="shared" si="9"/>
        <v>0</v>
      </c>
      <c r="AX16" s="154">
        <f t="shared" si="9"/>
        <v>0</v>
      </c>
      <c r="AY16" s="154">
        <f t="shared" si="9"/>
        <v>0</v>
      </c>
      <c r="AZ16" s="154">
        <f t="shared" si="9"/>
        <v>0</v>
      </c>
      <c r="BA16" s="154">
        <f t="shared" si="9"/>
        <v>0</v>
      </c>
      <c r="BB16" s="154">
        <f t="shared" si="9"/>
        <v>0</v>
      </c>
      <c r="BC16" s="154">
        <f t="shared" si="9"/>
        <v>0</v>
      </c>
      <c r="BD16" s="154">
        <f t="shared" si="9"/>
        <v>0</v>
      </c>
      <c r="BE16" s="154">
        <f t="shared" si="9"/>
        <v>0</v>
      </c>
      <c r="BF16" s="154">
        <f t="shared" si="9"/>
        <v>0</v>
      </c>
      <c r="BG16" s="154">
        <f t="shared" si="9"/>
        <v>0</v>
      </c>
      <c r="BH16" s="154">
        <f t="shared" si="9"/>
        <v>0</v>
      </c>
      <c r="BI16" s="154">
        <f t="shared" si="9"/>
        <v>0</v>
      </c>
      <c r="BJ16" s="154">
        <f t="shared" si="9"/>
        <v>0</v>
      </c>
      <c r="BK16" s="154">
        <f t="shared" si="9"/>
        <v>0</v>
      </c>
      <c r="BL16" s="154">
        <f t="shared" si="9"/>
        <v>0</v>
      </c>
      <c r="BM16" s="154">
        <f t="shared" si="9"/>
        <v>0</v>
      </c>
      <c r="BN16" s="154">
        <f t="shared" si="9"/>
        <v>0</v>
      </c>
      <c r="BO16" s="154">
        <f t="shared" si="9"/>
        <v>0</v>
      </c>
      <c r="BP16" s="154">
        <f t="shared" si="9"/>
        <v>0</v>
      </c>
      <c r="BQ16" s="154">
        <f t="shared" si="9"/>
        <v>0</v>
      </c>
      <c r="BR16" s="154">
        <f t="shared" si="9"/>
        <v>0</v>
      </c>
      <c r="BS16" s="154">
        <f t="shared" si="9"/>
        <v>0</v>
      </c>
      <c r="BT16" s="154">
        <f t="shared" si="9"/>
        <v>0</v>
      </c>
      <c r="BU16" s="154">
        <f t="shared" si="9"/>
        <v>0</v>
      </c>
      <c r="BV16" s="154">
        <f t="shared" si="9"/>
        <v>0</v>
      </c>
      <c r="BW16" s="154">
        <f t="shared" si="9"/>
        <v>0</v>
      </c>
      <c r="BX16" s="154">
        <f t="shared" si="9"/>
        <v>0</v>
      </c>
      <c r="BY16" s="154">
        <f t="shared" si="9"/>
        <v>0</v>
      </c>
      <c r="BZ16" s="154">
        <f t="shared" si="9"/>
        <v>0</v>
      </c>
      <c r="CA16" s="154">
        <f t="shared" si="9"/>
        <v>0</v>
      </c>
      <c r="CB16" s="154">
        <f t="shared" si="9"/>
        <v>0</v>
      </c>
      <c r="CC16" s="154">
        <f t="shared" si="9"/>
        <v>0</v>
      </c>
      <c r="CD16" s="154">
        <f t="shared" si="9"/>
        <v>0</v>
      </c>
      <c r="CE16" s="154">
        <f t="shared" si="9"/>
        <v>0</v>
      </c>
      <c r="CF16" s="154">
        <f t="shared" si="9"/>
        <v>0</v>
      </c>
      <c r="CG16" s="154">
        <f t="shared" si="9"/>
        <v>0</v>
      </c>
      <c r="CH16" s="154">
        <f t="shared" si="9"/>
        <v>0</v>
      </c>
      <c r="CI16" s="154">
        <f t="shared" si="9"/>
        <v>0</v>
      </c>
      <c r="CJ16" s="154">
        <f t="shared" si="9"/>
        <v>0</v>
      </c>
      <c r="CK16" s="154">
        <f t="shared" si="9"/>
        <v>0</v>
      </c>
      <c r="CL16" s="154">
        <f t="shared" si="9"/>
        <v>0</v>
      </c>
      <c r="CM16" s="154">
        <f t="shared" si="9"/>
        <v>0</v>
      </c>
      <c r="CN16" s="154">
        <f t="shared" si="9"/>
        <v>0</v>
      </c>
      <c r="CO16" s="154">
        <f t="shared" si="9"/>
        <v>0</v>
      </c>
      <c r="CP16" s="154">
        <f t="shared" si="9"/>
        <v>0</v>
      </c>
      <c r="CQ16" s="154">
        <f t="shared" si="9"/>
        <v>0</v>
      </c>
      <c r="CR16" s="154">
        <f t="shared" si="9"/>
        <v>0</v>
      </c>
      <c r="CS16" s="154">
        <f t="shared" si="9"/>
        <v>0</v>
      </c>
      <c r="CT16" s="154">
        <f t="shared" si="9"/>
        <v>0</v>
      </c>
      <c r="CU16" s="154">
        <f t="shared" si="9"/>
        <v>0</v>
      </c>
      <c r="CV16" s="154">
        <f t="shared" si="9"/>
        <v>0</v>
      </c>
      <c r="CW16" s="154">
        <f t="shared" si="9"/>
        <v>0</v>
      </c>
    </row>
    <row r="17">
      <c r="A17" s="161"/>
      <c r="B17" s="157"/>
      <c r="C17" s="157" t="s">
        <v>46</v>
      </c>
      <c r="D17" s="157"/>
      <c r="E17" s="165"/>
      <c r="F17" s="161"/>
      <c r="G17" s="162"/>
      <c r="H17" s="162"/>
      <c r="I17" s="163"/>
      <c r="J17" s="164"/>
      <c r="K17" s="154">
        <f t="shared" ref="K17:CW17" si="10">1*EQ(ISOWEEKNUM($I17),K15)</f>
        <v>0</v>
      </c>
      <c r="L17" s="154">
        <f t="shared" si="10"/>
        <v>0</v>
      </c>
      <c r="M17" s="154">
        <f t="shared" si="10"/>
        <v>0</v>
      </c>
      <c r="N17" s="154">
        <f t="shared" si="10"/>
        <v>0</v>
      </c>
      <c r="O17" s="154">
        <f t="shared" si="10"/>
        <v>0</v>
      </c>
      <c r="P17" s="154">
        <f t="shared" si="10"/>
        <v>0</v>
      </c>
      <c r="Q17" s="154">
        <f t="shared" si="10"/>
        <v>0</v>
      </c>
      <c r="R17" s="154">
        <f t="shared" si="10"/>
        <v>0</v>
      </c>
      <c r="S17" s="154">
        <f t="shared" si="10"/>
        <v>0</v>
      </c>
      <c r="T17" s="154">
        <f t="shared" si="10"/>
        <v>0</v>
      </c>
      <c r="U17" s="154">
        <f t="shared" si="10"/>
        <v>0</v>
      </c>
      <c r="V17" s="154">
        <f t="shared" si="10"/>
        <v>0</v>
      </c>
      <c r="W17" s="154">
        <f t="shared" si="10"/>
        <v>0</v>
      </c>
      <c r="X17" s="154">
        <f t="shared" si="10"/>
        <v>0</v>
      </c>
      <c r="Y17" s="154">
        <f t="shared" si="10"/>
        <v>0</v>
      </c>
      <c r="Z17" s="154">
        <f t="shared" si="10"/>
        <v>0</v>
      </c>
      <c r="AA17" s="154">
        <f t="shared" si="10"/>
        <v>0</v>
      </c>
      <c r="AB17" s="154">
        <f t="shared" si="10"/>
        <v>0</v>
      </c>
      <c r="AC17" s="154">
        <f t="shared" si="10"/>
        <v>0</v>
      </c>
      <c r="AD17" s="154">
        <f t="shared" si="10"/>
        <v>0</v>
      </c>
      <c r="AE17" s="154">
        <f t="shared" si="10"/>
        <v>0</v>
      </c>
      <c r="AF17" s="154">
        <f t="shared" si="10"/>
        <v>0</v>
      </c>
      <c r="AG17" s="154">
        <f t="shared" si="10"/>
        <v>0</v>
      </c>
      <c r="AH17" s="154">
        <f t="shared" si="10"/>
        <v>0</v>
      </c>
      <c r="AI17" s="154">
        <f t="shared" si="10"/>
        <v>0</v>
      </c>
      <c r="AJ17" s="154">
        <f t="shared" si="10"/>
        <v>0</v>
      </c>
      <c r="AK17" s="154">
        <f t="shared" si="10"/>
        <v>0</v>
      </c>
      <c r="AL17" s="154">
        <f t="shared" si="10"/>
        <v>0</v>
      </c>
      <c r="AM17" s="154">
        <f t="shared" si="10"/>
        <v>0</v>
      </c>
      <c r="AN17" s="154">
        <f t="shared" si="10"/>
        <v>0</v>
      </c>
      <c r="AO17" s="154">
        <f t="shared" si="10"/>
        <v>0</v>
      </c>
      <c r="AP17" s="154">
        <f t="shared" si="10"/>
        <v>0</v>
      </c>
      <c r="AQ17" s="154">
        <f t="shared" si="10"/>
        <v>0</v>
      </c>
      <c r="AR17" s="154">
        <f t="shared" si="10"/>
        <v>0</v>
      </c>
      <c r="AS17" s="154">
        <f t="shared" si="10"/>
        <v>0</v>
      </c>
      <c r="AT17" s="154">
        <f t="shared" si="10"/>
        <v>0</v>
      </c>
      <c r="AU17" s="154">
        <f t="shared" si="10"/>
        <v>0</v>
      </c>
      <c r="AV17" s="154">
        <f t="shared" si="10"/>
        <v>0</v>
      </c>
      <c r="AW17" s="154">
        <f t="shared" si="10"/>
        <v>0</v>
      </c>
      <c r="AX17" s="154">
        <f t="shared" si="10"/>
        <v>0</v>
      </c>
      <c r="AY17" s="154">
        <f t="shared" si="10"/>
        <v>0</v>
      </c>
      <c r="AZ17" s="154">
        <f t="shared" si="10"/>
        <v>0</v>
      </c>
      <c r="BA17" s="154">
        <f t="shared" si="10"/>
        <v>0</v>
      </c>
      <c r="BB17" s="154">
        <f t="shared" si="10"/>
        <v>0</v>
      </c>
      <c r="BC17" s="154">
        <f t="shared" si="10"/>
        <v>0</v>
      </c>
      <c r="BD17" s="154">
        <f t="shared" si="10"/>
        <v>0</v>
      </c>
      <c r="BE17" s="154">
        <f t="shared" si="10"/>
        <v>0</v>
      </c>
      <c r="BF17" s="154">
        <f t="shared" si="10"/>
        <v>0</v>
      </c>
      <c r="BG17" s="154">
        <f t="shared" si="10"/>
        <v>0</v>
      </c>
      <c r="BH17" s="154">
        <f t="shared" si="10"/>
        <v>0</v>
      </c>
      <c r="BI17" s="154">
        <f t="shared" si="10"/>
        <v>0</v>
      </c>
      <c r="BJ17" s="154">
        <f t="shared" si="10"/>
        <v>0</v>
      </c>
      <c r="BK17" s="154">
        <f t="shared" si="10"/>
        <v>0</v>
      </c>
      <c r="BL17" s="154">
        <f t="shared" si="10"/>
        <v>0</v>
      </c>
      <c r="BM17" s="154">
        <f t="shared" si="10"/>
        <v>0</v>
      </c>
      <c r="BN17" s="154">
        <f t="shared" si="10"/>
        <v>0</v>
      </c>
      <c r="BO17" s="154">
        <f t="shared" si="10"/>
        <v>0</v>
      </c>
      <c r="BP17" s="154">
        <f t="shared" si="10"/>
        <v>0</v>
      </c>
      <c r="BQ17" s="154">
        <f t="shared" si="10"/>
        <v>0</v>
      </c>
      <c r="BR17" s="154">
        <f t="shared" si="10"/>
        <v>0</v>
      </c>
      <c r="BS17" s="154">
        <f t="shared" si="10"/>
        <v>0</v>
      </c>
      <c r="BT17" s="154">
        <f t="shared" si="10"/>
        <v>0</v>
      </c>
      <c r="BU17" s="154">
        <f t="shared" si="10"/>
        <v>0</v>
      </c>
      <c r="BV17" s="154">
        <f t="shared" si="10"/>
        <v>0</v>
      </c>
      <c r="BW17" s="154">
        <f t="shared" si="10"/>
        <v>0</v>
      </c>
      <c r="BX17" s="154">
        <f t="shared" si="10"/>
        <v>0</v>
      </c>
      <c r="BY17" s="154">
        <f t="shared" si="10"/>
        <v>0</v>
      </c>
      <c r="BZ17" s="154">
        <f t="shared" si="10"/>
        <v>0</v>
      </c>
      <c r="CA17" s="154">
        <f t="shared" si="10"/>
        <v>0</v>
      </c>
      <c r="CB17" s="154">
        <f t="shared" si="10"/>
        <v>0</v>
      </c>
      <c r="CC17" s="154">
        <f t="shared" si="10"/>
        <v>0</v>
      </c>
      <c r="CD17" s="154">
        <f t="shared" si="10"/>
        <v>0</v>
      </c>
      <c r="CE17" s="154">
        <f t="shared" si="10"/>
        <v>0</v>
      </c>
      <c r="CF17" s="154">
        <f t="shared" si="10"/>
        <v>0</v>
      </c>
      <c r="CG17" s="154">
        <f t="shared" si="10"/>
        <v>0</v>
      </c>
      <c r="CH17" s="154">
        <f t="shared" si="10"/>
        <v>0</v>
      </c>
      <c r="CI17" s="154">
        <f t="shared" si="10"/>
        <v>0</v>
      </c>
      <c r="CJ17" s="154">
        <f t="shared" si="10"/>
        <v>0</v>
      </c>
      <c r="CK17" s="154">
        <f t="shared" si="10"/>
        <v>0</v>
      </c>
      <c r="CL17" s="154">
        <f t="shared" si="10"/>
        <v>0</v>
      </c>
      <c r="CM17" s="154">
        <f t="shared" si="10"/>
        <v>0</v>
      </c>
      <c r="CN17" s="154">
        <f t="shared" si="10"/>
        <v>0</v>
      </c>
      <c r="CO17" s="154">
        <f t="shared" si="10"/>
        <v>0</v>
      </c>
      <c r="CP17" s="154">
        <f t="shared" si="10"/>
        <v>0</v>
      </c>
      <c r="CQ17" s="154">
        <f t="shared" si="10"/>
        <v>0</v>
      </c>
      <c r="CR17" s="154">
        <f t="shared" si="10"/>
        <v>0</v>
      </c>
      <c r="CS17" s="154">
        <f t="shared" si="10"/>
        <v>0</v>
      </c>
      <c r="CT17" s="154">
        <f t="shared" si="10"/>
        <v>0</v>
      </c>
      <c r="CU17" s="154">
        <f t="shared" si="10"/>
        <v>0</v>
      </c>
      <c r="CV17" s="154">
        <f t="shared" si="10"/>
        <v>0</v>
      </c>
      <c r="CW17" s="154">
        <f t="shared" si="10"/>
        <v>0</v>
      </c>
    </row>
    <row r="18">
      <c r="A18" s="161"/>
      <c r="B18" s="157"/>
      <c r="C18" s="157" t="s">
        <v>43</v>
      </c>
      <c r="D18" s="157"/>
      <c r="E18" s="165"/>
      <c r="F18" s="161"/>
      <c r="G18" s="162"/>
      <c r="H18" s="162"/>
      <c r="I18" s="163"/>
      <c r="J18" s="164"/>
      <c r="K18" s="154">
        <f t="shared" ref="K18:CW18" si="11">1*EQ(ISOWEEKNUM($I18),K16)</f>
        <v>0</v>
      </c>
      <c r="L18" s="154">
        <f t="shared" si="11"/>
        <v>0</v>
      </c>
      <c r="M18" s="154">
        <f t="shared" si="11"/>
        <v>0</v>
      </c>
      <c r="N18" s="154">
        <f t="shared" si="11"/>
        <v>0</v>
      </c>
      <c r="O18" s="154">
        <f t="shared" si="11"/>
        <v>0</v>
      </c>
      <c r="P18" s="154">
        <f t="shared" si="11"/>
        <v>0</v>
      </c>
      <c r="Q18" s="154">
        <f t="shared" si="11"/>
        <v>0</v>
      </c>
      <c r="R18" s="154">
        <f t="shared" si="11"/>
        <v>0</v>
      </c>
      <c r="S18" s="154">
        <f t="shared" si="11"/>
        <v>0</v>
      </c>
      <c r="T18" s="154">
        <f t="shared" si="11"/>
        <v>0</v>
      </c>
      <c r="U18" s="154">
        <f t="shared" si="11"/>
        <v>0</v>
      </c>
      <c r="V18" s="154">
        <f t="shared" si="11"/>
        <v>0</v>
      </c>
      <c r="W18" s="154">
        <f t="shared" si="11"/>
        <v>0</v>
      </c>
      <c r="X18" s="154">
        <f t="shared" si="11"/>
        <v>0</v>
      </c>
      <c r="Y18" s="154">
        <f t="shared" si="11"/>
        <v>0</v>
      </c>
      <c r="Z18" s="154">
        <f t="shared" si="11"/>
        <v>0</v>
      </c>
      <c r="AA18" s="154">
        <f t="shared" si="11"/>
        <v>0</v>
      </c>
      <c r="AB18" s="154">
        <f t="shared" si="11"/>
        <v>0</v>
      </c>
      <c r="AC18" s="154">
        <f t="shared" si="11"/>
        <v>0</v>
      </c>
      <c r="AD18" s="154">
        <f t="shared" si="11"/>
        <v>0</v>
      </c>
      <c r="AE18" s="154">
        <f t="shared" si="11"/>
        <v>0</v>
      </c>
      <c r="AF18" s="154">
        <f t="shared" si="11"/>
        <v>0</v>
      </c>
      <c r="AG18" s="154">
        <f t="shared" si="11"/>
        <v>0</v>
      </c>
      <c r="AH18" s="154">
        <f t="shared" si="11"/>
        <v>0</v>
      </c>
      <c r="AI18" s="154">
        <f t="shared" si="11"/>
        <v>0</v>
      </c>
      <c r="AJ18" s="154">
        <f t="shared" si="11"/>
        <v>0</v>
      </c>
      <c r="AK18" s="154">
        <f t="shared" si="11"/>
        <v>0</v>
      </c>
      <c r="AL18" s="154">
        <f t="shared" si="11"/>
        <v>0</v>
      </c>
      <c r="AM18" s="154">
        <f t="shared" si="11"/>
        <v>0</v>
      </c>
      <c r="AN18" s="154">
        <f t="shared" si="11"/>
        <v>0</v>
      </c>
      <c r="AO18" s="154">
        <f t="shared" si="11"/>
        <v>0</v>
      </c>
      <c r="AP18" s="154">
        <f t="shared" si="11"/>
        <v>0</v>
      </c>
      <c r="AQ18" s="154">
        <f t="shared" si="11"/>
        <v>0</v>
      </c>
      <c r="AR18" s="154">
        <f t="shared" si="11"/>
        <v>0</v>
      </c>
      <c r="AS18" s="154">
        <f t="shared" si="11"/>
        <v>0</v>
      </c>
      <c r="AT18" s="154">
        <f t="shared" si="11"/>
        <v>0</v>
      </c>
      <c r="AU18" s="154">
        <f t="shared" si="11"/>
        <v>0</v>
      </c>
      <c r="AV18" s="154">
        <f t="shared" si="11"/>
        <v>0</v>
      </c>
      <c r="AW18" s="154">
        <f t="shared" si="11"/>
        <v>0</v>
      </c>
      <c r="AX18" s="154">
        <f t="shared" si="11"/>
        <v>0</v>
      </c>
      <c r="AY18" s="154">
        <f t="shared" si="11"/>
        <v>0</v>
      </c>
      <c r="AZ18" s="154">
        <f t="shared" si="11"/>
        <v>0</v>
      </c>
      <c r="BA18" s="154">
        <f t="shared" si="11"/>
        <v>0</v>
      </c>
      <c r="BB18" s="154">
        <f t="shared" si="11"/>
        <v>0</v>
      </c>
      <c r="BC18" s="154">
        <f t="shared" si="11"/>
        <v>0</v>
      </c>
      <c r="BD18" s="154">
        <f t="shared" si="11"/>
        <v>0</v>
      </c>
      <c r="BE18" s="154">
        <f t="shared" si="11"/>
        <v>0</v>
      </c>
      <c r="BF18" s="154">
        <f t="shared" si="11"/>
        <v>0</v>
      </c>
      <c r="BG18" s="154">
        <f t="shared" si="11"/>
        <v>0</v>
      </c>
      <c r="BH18" s="154">
        <f t="shared" si="11"/>
        <v>0</v>
      </c>
      <c r="BI18" s="154">
        <f t="shared" si="11"/>
        <v>0</v>
      </c>
      <c r="BJ18" s="154">
        <f t="shared" si="11"/>
        <v>0</v>
      </c>
      <c r="BK18" s="154">
        <f t="shared" si="11"/>
        <v>0</v>
      </c>
      <c r="BL18" s="154">
        <f t="shared" si="11"/>
        <v>0</v>
      </c>
      <c r="BM18" s="154">
        <f t="shared" si="11"/>
        <v>0</v>
      </c>
      <c r="BN18" s="154">
        <f t="shared" si="11"/>
        <v>0</v>
      </c>
      <c r="BO18" s="154">
        <f t="shared" si="11"/>
        <v>0</v>
      </c>
      <c r="BP18" s="154">
        <f t="shared" si="11"/>
        <v>0</v>
      </c>
      <c r="BQ18" s="154">
        <f t="shared" si="11"/>
        <v>0</v>
      </c>
      <c r="BR18" s="154">
        <f t="shared" si="11"/>
        <v>0</v>
      </c>
      <c r="BS18" s="154">
        <f t="shared" si="11"/>
        <v>0</v>
      </c>
      <c r="BT18" s="154">
        <f t="shared" si="11"/>
        <v>0</v>
      </c>
      <c r="BU18" s="154">
        <f t="shared" si="11"/>
        <v>0</v>
      </c>
      <c r="BV18" s="154">
        <f t="shared" si="11"/>
        <v>0</v>
      </c>
      <c r="BW18" s="154">
        <f t="shared" si="11"/>
        <v>0</v>
      </c>
      <c r="BX18" s="154">
        <f t="shared" si="11"/>
        <v>0</v>
      </c>
      <c r="BY18" s="154">
        <f t="shared" si="11"/>
        <v>0</v>
      </c>
      <c r="BZ18" s="154">
        <f t="shared" si="11"/>
        <v>0</v>
      </c>
      <c r="CA18" s="154">
        <f t="shared" si="11"/>
        <v>0</v>
      </c>
      <c r="CB18" s="154">
        <f t="shared" si="11"/>
        <v>0</v>
      </c>
      <c r="CC18" s="154">
        <f t="shared" si="11"/>
        <v>0</v>
      </c>
      <c r="CD18" s="154">
        <f t="shared" si="11"/>
        <v>0</v>
      </c>
      <c r="CE18" s="154">
        <f t="shared" si="11"/>
        <v>0</v>
      </c>
      <c r="CF18" s="154">
        <f t="shared" si="11"/>
        <v>0</v>
      </c>
      <c r="CG18" s="154">
        <f t="shared" si="11"/>
        <v>0</v>
      </c>
      <c r="CH18" s="154">
        <f t="shared" si="11"/>
        <v>0</v>
      </c>
      <c r="CI18" s="154">
        <f t="shared" si="11"/>
        <v>0</v>
      </c>
      <c r="CJ18" s="154">
        <f t="shared" si="11"/>
        <v>0</v>
      </c>
      <c r="CK18" s="154">
        <f t="shared" si="11"/>
        <v>0</v>
      </c>
      <c r="CL18" s="154">
        <f t="shared" si="11"/>
        <v>0</v>
      </c>
      <c r="CM18" s="154">
        <f t="shared" si="11"/>
        <v>0</v>
      </c>
      <c r="CN18" s="154">
        <f t="shared" si="11"/>
        <v>0</v>
      </c>
      <c r="CO18" s="154">
        <f t="shared" si="11"/>
        <v>0</v>
      </c>
      <c r="CP18" s="154">
        <f t="shared" si="11"/>
        <v>0</v>
      </c>
      <c r="CQ18" s="154">
        <f t="shared" si="11"/>
        <v>0</v>
      </c>
      <c r="CR18" s="154">
        <f t="shared" si="11"/>
        <v>0</v>
      </c>
      <c r="CS18" s="154">
        <f t="shared" si="11"/>
        <v>0</v>
      </c>
      <c r="CT18" s="154">
        <f t="shared" si="11"/>
        <v>0</v>
      </c>
      <c r="CU18" s="154">
        <f t="shared" si="11"/>
        <v>0</v>
      </c>
      <c r="CV18" s="154">
        <f t="shared" si="11"/>
        <v>0</v>
      </c>
      <c r="CW18" s="154">
        <f t="shared" si="11"/>
        <v>0</v>
      </c>
    </row>
    <row r="19">
      <c r="A19" s="161">
        <v>3.0</v>
      </c>
      <c r="B19" s="157" t="str">
        <f>RAB!C16</f>
        <v>Logo Sekolah W80cm</v>
      </c>
      <c r="C19" s="94"/>
      <c r="D19" s="94"/>
      <c r="E19" s="156">
        <v>1.0</v>
      </c>
      <c r="F19" s="153"/>
      <c r="G19" s="152"/>
      <c r="H19" s="152"/>
      <c r="I19" s="158"/>
      <c r="J19" s="159"/>
      <c r="K19" s="154">
        <f t="shared" ref="K19:CW19" si="12">1*EQ(ISOWEEKNUM($I19),K17)</f>
        <v>0</v>
      </c>
      <c r="L19" s="154">
        <f t="shared" si="12"/>
        <v>0</v>
      </c>
      <c r="M19" s="154">
        <f t="shared" si="12"/>
        <v>0</v>
      </c>
      <c r="N19" s="154">
        <f t="shared" si="12"/>
        <v>0</v>
      </c>
      <c r="O19" s="154">
        <f t="shared" si="12"/>
        <v>0</v>
      </c>
      <c r="P19" s="154">
        <f t="shared" si="12"/>
        <v>0</v>
      </c>
      <c r="Q19" s="154">
        <f t="shared" si="12"/>
        <v>0</v>
      </c>
      <c r="R19" s="154">
        <f t="shared" si="12"/>
        <v>0</v>
      </c>
      <c r="S19" s="154">
        <f t="shared" si="12"/>
        <v>0</v>
      </c>
      <c r="T19" s="154">
        <f t="shared" si="12"/>
        <v>0</v>
      </c>
      <c r="U19" s="154">
        <f t="shared" si="12"/>
        <v>0</v>
      </c>
      <c r="V19" s="154">
        <f t="shared" si="12"/>
        <v>0</v>
      </c>
      <c r="W19" s="154">
        <f t="shared" si="12"/>
        <v>0</v>
      </c>
      <c r="X19" s="154">
        <f t="shared" si="12"/>
        <v>0</v>
      </c>
      <c r="Y19" s="154">
        <f t="shared" si="12"/>
        <v>0</v>
      </c>
      <c r="Z19" s="154">
        <f t="shared" si="12"/>
        <v>0</v>
      </c>
      <c r="AA19" s="154">
        <f t="shared" si="12"/>
        <v>0</v>
      </c>
      <c r="AB19" s="154">
        <f t="shared" si="12"/>
        <v>0</v>
      </c>
      <c r="AC19" s="154">
        <f t="shared" si="12"/>
        <v>0</v>
      </c>
      <c r="AD19" s="154">
        <f t="shared" si="12"/>
        <v>0</v>
      </c>
      <c r="AE19" s="154">
        <f t="shared" si="12"/>
        <v>0</v>
      </c>
      <c r="AF19" s="154">
        <f t="shared" si="12"/>
        <v>0</v>
      </c>
      <c r="AG19" s="154">
        <f t="shared" si="12"/>
        <v>0</v>
      </c>
      <c r="AH19" s="154">
        <f t="shared" si="12"/>
        <v>0</v>
      </c>
      <c r="AI19" s="154">
        <f t="shared" si="12"/>
        <v>0</v>
      </c>
      <c r="AJ19" s="154">
        <f t="shared" si="12"/>
        <v>0</v>
      </c>
      <c r="AK19" s="154">
        <f t="shared" si="12"/>
        <v>0</v>
      </c>
      <c r="AL19" s="154">
        <f t="shared" si="12"/>
        <v>0</v>
      </c>
      <c r="AM19" s="154">
        <f t="shared" si="12"/>
        <v>0</v>
      </c>
      <c r="AN19" s="154">
        <f t="shared" si="12"/>
        <v>0</v>
      </c>
      <c r="AO19" s="154">
        <f t="shared" si="12"/>
        <v>0</v>
      </c>
      <c r="AP19" s="154">
        <f t="shared" si="12"/>
        <v>0</v>
      </c>
      <c r="AQ19" s="154">
        <f t="shared" si="12"/>
        <v>0</v>
      </c>
      <c r="AR19" s="154">
        <f t="shared" si="12"/>
        <v>0</v>
      </c>
      <c r="AS19" s="154">
        <f t="shared" si="12"/>
        <v>0</v>
      </c>
      <c r="AT19" s="154">
        <f t="shared" si="12"/>
        <v>0</v>
      </c>
      <c r="AU19" s="154">
        <f t="shared" si="12"/>
        <v>0</v>
      </c>
      <c r="AV19" s="154">
        <f t="shared" si="12"/>
        <v>0</v>
      </c>
      <c r="AW19" s="154">
        <f t="shared" si="12"/>
        <v>0</v>
      </c>
      <c r="AX19" s="154">
        <f t="shared" si="12"/>
        <v>0</v>
      </c>
      <c r="AY19" s="154">
        <f t="shared" si="12"/>
        <v>0</v>
      </c>
      <c r="AZ19" s="154">
        <f t="shared" si="12"/>
        <v>0</v>
      </c>
      <c r="BA19" s="154">
        <f t="shared" si="12"/>
        <v>0</v>
      </c>
      <c r="BB19" s="154">
        <f t="shared" si="12"/>
        <v>0</v>
      </c>
      <c r="BC19" s="154">
        <f t="shared" si="12"/>
        <v>0</v>
      </c>
      <c r="BD19" s="154">
        <f t="shared" si="12"/>
        <v>0</v>
      </c>
      <c r="BE19" s="154">
        <f t="shared" si="12"/>
        <v>0</v>
      </c>
      <c r="BF19" s="154">
        <f t="shared" si="12"/>
        <v>0</v>
      </c>
      <c r="BG19" s="154">
        <f t="shared" si="12"/>
        <v>0</v>
      </c>
      <c r="BH19" s="154">
        <f t="shared" si="12"/>
        <v>0</v>
      </c>
      <c r="BI19" s="154">
        <f t="shared" si="12"/>
        <v>0</v>
      </c>
      <c r="BJ19" s="154">
        <f t="shared" si="12"/>
        <v>0</v>
      </c>
      <c r="BK19" s="154">
        <f t="shared" si="12"/>
        <v>0</v>
      </c>
      <c r="BL19" s="154">
        <f t="shared" si="12"/>
        <v>0</v>
      </c>
      <c r="BM19" s="154">
        <f t="shared" si="12"/>
        <v>0</v>
      </c>
      <c r="BN19" s="154">
        <f t="shared" si="12"/>
        <v>0</v>
      </c>
      <c r="BO19" s="154">
        <f t="shared" si="12"/>
        <v>0</v>
      </c>
      <c r="BP19" s="154">
        <f t="shared" si="12"/>
        <v>0</v>
      </c>
      <c r="BQ19" s="154">
        <f t="shared" si="12"/>
        <v>0</v>
      </c>
      <c r="BR19" s="154">
        <f t="shared" si="12"/>
        <v>0</v>
      </c>
      <c r="BS19" s="154">
        <f t="shared" si="12"/>
        <v>0</v>
      </c>
      <c r="BT19" s="154">
        <f t="shared" si="12"/>
        <v>0</v>
      </c>
      <c r="BU19" s="154">
        <f t="shared" si="12"/>
        <v>0</v>
      </c>
      <c r="BV19" s="154">
        <f t="shared" si="12"/>
        <v>0</v>
      </c>
      <c r="BW19" s="154">
        <f t="shared" si="12"/>
        <v>0</v>
      </c>
      <c r="BX19" s="154">
        <f t="shared" si="12"/>
        <v>0</v>
      </c>
      <c r="BY19" s="154">
        <f t="shared" si="12"/>
        <v>0</v>
      </c>
      <c r="BZ19" s="154">
        <f t="shared" si="12"/>
        <v>0</v>
      </c>
      <c r="CA19" s="154">
        <f t="shared" si="12"/>
        <v>0</v>
      </c>
      <c r="CB19" s="154">
        <f t="shared" si="12"/>
        <v>0</v>
      </c>
      <c r="CC19" s="154">
        <f t="shared" si="12"/>
        <v>0</v>
      </c>
      <c r="CD19" s="154">
        <f t="shared" si="12"/>
        <v>0</v>
      </c>
      <c r="CE19" s="154">
        <f t="shared" si="12"/>
        <v>0</v>
      </c>
      <c r="CF19" s="154">
        <f t="shared" si="12"/>
        <v>0</v>
      </c>
      <c r="CG19" s="154">
        <f t="shared" si="12"/>
        <v>0</v>
      </c>
      <c r="CH19" s="154">
        <f t="shared" si="12"/>
        <v>0</v>
      </c>
      <c r="CI19" s="154">
        <f t="shared" si="12"/>
        <v>0</v>
      </c>
      <c r="CJ19" s="154">
        <f t="shared" si="12"/>
        <v>0</v>
      </c>
      <c r="CK19" s="154">
        <f t="shared" si="12"/>
        <v>0</v>
      </c>
      <c r="CL19" s="154">
        <f t="shared" si="12"/>
        <v>0</v>
      </c>
      <c r="CM19" s="154">
        <f t="shared" si="12"/>
        <v>0</v>
      </c>
      <c r="CN19" s="154">
        <f t="shared" si="12"/>
        <v>0</v>
      </c>
      <c r="CO19" s="154">
        <f t="shared" si="12"/>
        <v>0</v>
      </c>
      <c r="CP19" s="154">
        <f t="shared" si="12"/>
        <v>0</v>
      </c>
      <c r="CQ19" s="154">
        <f t="shared" si="12"/>
        <v>0</v>
      </c>
      <c r="CR19" s="154">
        <f t="shared" si="12"/>
        <v>0</v>
      </c>
      <c r="CS19" s="154">
        <f t="shared" si="12"/>
        <v>0</v>
      </c>
      <c r="CT19" s="154">
        <f t="shared" si="12"/>
        <v>0</v>
      </c>
      <c r="CU19" s="154">
        <f t="shared" si="12"/>
        <v>0</v>
      </c>
      <c r="CV19" s="154">
        <f t="shared" si="12"/>
        <v>0</v>
      </c>
      <c r="CW19" s="154">
        <f t="shared" si="12"/>
        <v>0</v>
      </c>
    </row>
    <row r="20">
      <c r="A20" s="161"/>
      <c r="B20" s="157"/>
      <c r="C20" s="157" t="s">
        <v>44</v>
      </c>
      <c r="D20" s="157"/>
      <c r="E20" s="165"/>
      <c r="F20" s="161"/>
      <c r="G20" s="162"/>
      <c r="H20" s="162"/>
      <c r="I20" s="163"/>
      <c r="J20" s="164"/>
      <c r="K20" s="154">
        <f t="shared" ref="K20:CW20" si="13">1*EQ(ISOWEEKNUM($I20),K18)</f>
        <v>0</v>
      </c>
      <c r="L20" s="154">
        <f t="shared" si="13"/>
        <v>0</v>
      </c>
      <c r="M20" s="154">
        <f t="shared" si="13"/>
        <v>0</v>
      </c>
      <c r="N20" s="154">
        <f t="shared" si="13"/>
        <v>0</v>
      </c>
      <c r="O20" s="154">
        <f t="shared" si="13"/>
        <v>0</v>
      </c>
      <c r="P20" s="154">
        <f t="shared" si="13"/>
        <v>0</v>
      </c>
      <c r="Q20" s="154">
        <f t="shared" si="13"/>
        <v>0</v>
      </c>
      <c r="R20" s="154">
        <f t="shared" si="13"/>
        <v>0</v>
      </c>
      <c r="S20" s="154">
        <f t="shared" si="13"/>
        <v>0</v>
      </c>
      <c r="T20" s="154">
        <f t="shared" si="13"/>
        <v>0</v>
      </c>
      <c r="U20" s="154">
        <f t="shared" si="13"/>
        <v>0</v>
      </c>
      <c r="V20" s="154">
        <f t="shared" si="13"/>
        <v>0</v>
      </c>
      <c r="W20" s="154">
        <f t="shared" si="13"/>
        <v>0</v>
      </c>
      <c r="X20" s="154">
        <f t="shared" si="13"/>
        <v>0</v>
      </c>
      <c r="Y20" s="154">
        <f t="shared" si="13"/>
        <v>0</v>
      </c>
      <c r="Z20" s="154">
        <f t="shared" si="13"/>
        <v>0</v>
      </c>
      <c r="AA20" s="154">
        <f t="shared" si="13"/>
        <v>0</v>
      </c>
      <c r="AB20" s="154">
        <f t="shared" si="13"/>
        <v>0</v>
      </c>
      <c r="AC20" s="154">
        <f t="shared" si="13"/>
        <v>0</v>
      </c>
      <c r="AD20" s="154">
        <f t="shared" si="13"/>
        <v>0</v>
      </c>
      <c r="AE20" s="154">
        <f t="shared" si="13"/>
        <v>0</v>
      </c>
      <c r="AF20" s="154">
        <f t="shared" si="13"/>
        <v>0</v>
      </c>
      <c r="AG20" s="154">
        <f t="shared" si="13"/>
        <v>0</v>
      </c>
      <c r="AH20" s="154">
        <f t="shared" si="13"/>
        <v>0</v>
      </c>
      <c r="AI20" s="154">
        <f t="shared" si="13"/>
        <v>0</v>
      </c>
      <c r="AJ20" s="154">
        <f t="shared" si="13"/>
        <v>0</v>
      </c>
      <c r="AK20" s="154">
        <f t="shared" si="13"/>
        <v>0</v>
      </c>
      <c r="AL20" s="154">
        <f t="shared" si="13"/>
        <v>0</v>
      </c>
      <c r="AM20" s="154">
        <f t="shared" si="13"/>
        <v>0</v>
      </c>
      <c r="AN20" s="154">
        <f t="shared" si="13"/>
        <v>0</v>
      </c>
      <c r="AO20" s="154">
        <f t="shared" si="13"/>
        <v>0</v>
      </c>
      <c r="AP20" s="154">
        <f t="shared" si="13"/>
        <v>0</v>
      </c>
      <c r="AQ20" s="154">
        <f t="shared" si="13"/>
        <v>0</v>
      </c>
      <c r="AR20" s="154">
        <f t="shared" si="13"/>
        <v>0</v>
      </c>
      <c r="AS20" s="154">
        <f t="shared" si="13"/>
        <v>0</v>
      </c>
      <c r="AT20" s="154">
        <f t="shared" si="13"/>
        <v>0</v>
      </c>
      <c r="AU20" s="154">
        <f t="shared" si="13"/>
        <v>0</v>
      </c>
      <c r="AV20" s="154">
        <f t="shared" si="13"/>
        <v>0</v>
      </c>
      <c r="AW20" s="154">
        <f t="shared" si="13"/>
        <v>0</v>
      </c>
      <c r="AX20" s="154">
        <f t="shared" si="13"/>
        <v>0</v>
      </c>
      <c r="AY20" s="154">
        <f t="shared" si="13"/>
        <v>0</v>
      </c>
      <c r="AZ20" s="154">
        <f t="shared" si="13"/>
        <v>0</v>
      </c>
      <c r="BA20" s="154">
        <f t="shared" si="13"/>
        <v>0</v>
      </c>
      <c r="BB20" s="154">
        <f t="shared" si="13"/>
        <v>0</v>
      </c>
      <c r="BC20" s="154">
        <f t="shared" si="13"/>
        <v>0</v>
      </c>
      <c r="BD20" s="154">
        <f t="shared" si="13"/>
        <v>0</v>
      </c>
      <c r="BE20" s="154">
        <f t="shared" si="13"/>
        <v>0</v>
      </c>
      <c r="BF20" s="154">
        <f t="shared" si="13"/>
        <v>0</v>
      </c>
      <c r="BG20" s="154">
        <f t="shared" si="13"/>
        <v>0</v>
      </c>
      <c r="BH20" s="154">
        <f t="shared" si="13"/>
        <v>0</v>
      </c>
      <c r="BI20" s="154">
        <f t="shared" si="13"/>
        <v>0</v>
      </c>
      <c r="BJ20" s="154">
        <f t="shared" si="13"/>
        <v>0</v>
      </c>
      <c r="BK20" s="154">
        <f t="shared" si="13"/>
        <v>0</v>
      </c>
      <c r="BL20" s="154">
        <f t="shared" si="13"/>
        <v>0</v>
      </c>
      <c r="BM20" s="154">
        <f t="shared" si="13"/>
        <v>0</v>
      </c>
      <c r="BN20" s="154">
        <f t="shared" si="13"/>
        <v>0</v>
      </c>
      <c r="BO20" s="154">
        <f t="shared" si="13"/>
        <v>0</v>
      </c>
      <c r="BP20" s="154">
        <f t="shared" si="13"/>
        <v>0</v>
      </c>
      <c r="BQ20" s="154">
        <f t="shared" si="13"/>
        <v>0</v>
      </c>
      <c r="BR20" s="154">
        <f t="shared" si="13"/>
        <v>0</v>
      </c>
      <c r="BS20" s="154">
        <f t="shared" si="13"/>
        <v>0</v>
      </c>
      <c r="BT20" s="154">
        <f t="shared" si="13"/>
        <v>0</v>
      </c>
      <c r="BU20" s="154">
        <f t="shared" si="13"/>
        <v>0</v>
      </c>
      <c r="BV20" s="154">
        <f t="shared" si="13"/>
        <v>0</v>
      </c>
      <c r="BW20" s="154">
        <f t="shared" si="13"/>
        <v>0</v>
      </c>
      <c r="BX20" s="154">
        <f t="shared" si="13"/>
        <v>0</v>
      </c>
      <c r="BY20" s="154">
        <f t="shared" si="13"/>
        <v>0</v>
      </c>
      <c r="BZ20" s="154">
        <f t="shared" si="13"/>
        <v>0</v>
      </c>
      <c r="CA20" s="154">
        <f t="shared" si="13"/>
        <v>0</v>
      </c>
      <c r="CB20" s="154">
        <f t="shared" si="13"/>
        <v>0</v>
      </c>
      <c r="CC20" s="154">
        <f t="shared" si="13"/>
        <v>0</v>
      </c>
      <c r="CD20" s="154">
        <f t="shared" si="13"/>
        <v>0</v>
      </c>
      <c r="CE20" s="154">
        <f t="shared" si="13"/>
        <v>0</v>
      </c>
      <c r="CF20" s="154">
        <f t="shared" si="13"/>
        <v>0</v>
      </c>
      <c r="CG20" s="154">
        <f t="shared" si="13"/>
        <v>0</v>
      </c>
      <c r="CH20" s="154">
        <f t="shared" si="13"/>
        <v>0</v>
      </c>
      <c r="CI20" s="154">
        <f t="shared" si="13"/>
        <v>0</v>
      </c>
      <c r="CJ20" s="154">
        <f t="shared" si="13"/>
        <v>0</v>
      </c>
      <c r="CK20" s="154">
        <f t="shared" si="13"/>
        <v>0</v>
      </c>
      <c r="CL20" s="154">
        <f t="shared" si="13"/>
        <v>0</v>
      </c>
      <c r="CM20" s="154">
        <f t="shared" si="13"/>
        <v>0</v>
      </c>
      <c r="CN20" s="154">
        <f t="shared" si="13"/>
        <v>0</v>
      </c>
      <c r="CO20" s="154">
        <f t="shared" si="13"/>
        <v>0</v>
      </c>
      <c r="CP20" s="154">
        <f t="shared" si="13"/>
        <v>0</v>
      </c>
      <c r="CQ20" s="154">
        <f t="shared" si="13"/>
        <v>0</v>
      </c>
      <c r="CR20" s="154">
        <f t="shared" si="13"/>
        <v>0</v>
      </c>
      <c r="CS20" s="154">
        <f t="shared" si="13"/>
        <v>0</v>
      </c>
      <c r="CT20" s="154">
        <f t="shared" si="13"/>
        <v>0</v>
      </c>
      <c r="CU20" s="154">
        <f t="shared" si="13"/>
        <v>0</v>
      </c>
      <c r="CV20" s="154">
        <f t="shared" si="13"/>
        <v>0</v>
      </c>
      <c r="CW20" s="154">
        <f t="shared" si="13"/>
        <v>0</v>
      </c>
    </row>
    <row r="21">
      <c r="A21" s="161"/>
      <c r="B21" s="157"/>
      <c r="C21" s="157" t="s">
        <v>45</v>
      </c>
      <c r="D21" s="157"/>
      <c r="E21" s="165"/>
      <c r="F21" s="161"/>
      <c r="G21" s="162"/>
      <c r="H21" s="162"/>
      <c r="I21" s="163"/>
      <c r="J21" s="164"/>
      <c r="K21" s="154">
        <f t="shared" ref="K21:CW21" si="14">1*EQ(ISOWEEKNUM($I21),K19)</f>
        <v>0</v>
      </c>
      <c r="L21" s="154">
        <f t="shared" si="14"/>
        <v>0</v>
      </c>
      <c r="M21" s="154">
        <f t="shared" si="14"/>
        <v>0</v>
      </c>
      <c r="N21" s="154">
        <f t="shared" si="14"/>
        <v>0</v>
      </c>
      <c r="O21" s="154">
        <f t="shared" si="14"/>
        <v>0</v>
      </c>
      <c r="P21" s="154">
        <f t="shared" si="14"/>
        <v>0</v>
      </c>
      <c r="Q21" s="154">
        <f t="shared" si="14"/>
        <v>0</v>
      </c>
      <c r="R21" s="154">
        <f t="shared" si="14"/>
        <v>0</v>
      </c>
      <c r="S21" s="154">
        <f t="shared" si="14"/>
        <v>0</v>
      </c>
      <c r="T21" s="154">
        <f t="shared" si="14"/>
        <v>0</v>
      </c>
      <c r="U21" s="154">
        <f t="shared" si="14"/>
        <v>0</v>
      </c>
      <c r="V21" s="154">
        <f t="shared" si="14"/>
        <v>0</v>
      </c>
      <c r="W21" s="154">
        <f t="shared" si="14"/>
        <v>0</v>
      </c>
      <c r="X21" s="154">
        <f t="shared" si="14"/>
        <v>0</v>
      </c>
      <c r="Y21" s="154">
        <f t="shared" si="14"/>
        <v>0</v>
      </c>
      <c r="Z21" s="154">
        <f t="shared" si="14"/>
        <v>0</v>
      </c>
      <c r="AA21" s="154">
        <f t="shared" si="14"/>
        <v>0</v>
      </c>
      <c r="AB21" s="154">
        <f t="shared" si="14"/>
        <v>0</v>
      </c>
      <c r="AC21" s="154">
        <f t="shared" si="14"/>
        <v>0</v>
      </c>
      <c r="AD21" s="154">
        <f t="shared" si="14"/>
        <v>0</v>
      </c>
      <c r="AE21" s="154">
        <f t="shared" si="14"/>
        <v>0</v>
      </c>
      <c r="AF21" s="154">
        <f t="shared" si="14"/>
        <v>0</v>
      </c>
      <c r="AG21" s="154">
        <f t="shared" si="14"/>
        <v>0</v>
      </c>
      <c r="AH21" s="154">
        <f t="shared" si="14"/>
        <v>0</v>
      </c>
      <c r="AI21" s="154">
        <f t="shared" si="14"/>
        <v>0</v>
      </c>
      <c r="AJ21" s="154">
        <f t="shared" si="14"/>
        <v>0</v>
      </c>
      <c r="AK21" s="154">
        <f t="shared" si="14"/>
        <v>0</v>
      </c>
      <c r="AL21" s="154">
        <f t="shared" si="14"/>
        <v>0</v>
      </c>
      <c r="AM21" s="154">
        <f t="shared" si="14"/>
        <v>0</v>
      </c>
      <c r="AN21" s="154">
        <f t="shared" si="14"/>
        <v>0</v>
      </c>
      <c r="AO21" s="154">
        <f t="shared" si="14"/>
        <v>0</v>
      </c>
      <c r="AP21" s="154">
        <f t="shared" si="14"/>
        <v>0</v>
      </c>
      <c r="AQ21" s="154">
        <f t="shared" si="14"/>
        <v>0</v>
      </c>
      <c r="AR21" s="154">
        <f t="shared" si="14"/>
        <v>0</v>
      </c>
      <c r="AS21" s="154">
        <f t="shared" si="14"/>
        <v>0</v>
      </c>
      <c r="AT21" s="154">
        <f t="shared" si="14"/>
        <v>0</v>
      </c>
      <c r="AU21" s="154">
        <f t="shared" si="14"/>
        <v>0</v>
      </c>
      <c r="AV21" s="154">
        <f t="shared" si="14"/>
        <v>0</v>
      </c>
      <c r="AW21" s="154">
        <f t="shared" si="14"/>
        <v>0</v>
      </c>
      <c r="AX21" s="154">
        <f t="shared" si="14"/>
        <v>0</v>
      </c>
      <c r="AY21" s="154">
        <f t="shared" si="14"/>
        <v>0</v>
      </c>
      <c r="AZ21" s="154">
        <f t="shared" si="14"/>
        <v>0</v>
      </c>
      <c r="BA21" s="154">
        <f t="shared" si="14"/>
        <v>0</v>
      </c>
      <c r="BB21" s="154">
        <f t="shared" si="14"/>
        <v>0</v>
      </c>
      <c r="BC21" s="154">
        <f t="shared" si="14"/>
        <v>0</v>
      </c>
      <c r="BD21" s="154">
        <f t="shared" si="14"/>
        <v>0</v>
      </c>
      <c r="BE21" s="154">
        <f t="shared" si="14"/>
        <v>0</v>
      </c>
      <c r="BF21" s="154">
        <f t="shared" si="14"/>
        <v>0</v>
      </c>
      <c r="BG21" s="154">
        <f t="shared" si="14"/>
        <v>0</v>
      </c>
      <c r="BH21" s="154">
        <f t="shared" si="14"/>
        <v>0</v>
      </c>
      <c r="BI21" s="154">
        <f t="shared" si="14"/>
        <v>0</v>
      </c>
      <c r="BJ21" s="154">
        <f t="shared" si="14"/>
        <v>0</v>
      </c>
      <c r="BK21" s="154">
        <f t="shared" si="14"/>
        <v>0</v>
      </c>
      <c r="BL21" s="154">
        <f t="shared" si="14"/>
        <v>0</v>
      </c>
      <c r="BM21" s="154">
        <f t="shared" si="14"/>
        <v>0</v>
      </c>
      <c r="BN21" s="154">
        <f t="shared" si="14"/>
        <v>0</v>
      </c>
      <c r="BO21" s="154">
        <f t="shared" si="14"/>
        <v>0</v>
      </c>
      <c r="BP21" s="154">
        <f t="shared" si="14"/>
        <v>0</v>
      </c>
      <c r="BQ21" s="154">
        <f t="shared" si="14"/>
        <v>0</v>
      </c>
      <c r="BR21" s="154">
        <f t="shared" si="14"/>
        <v>0</v>
      </c>
      <c r="BS21" s="154">
        <f t="shared" si="14"/>
        <v>0</v>
      </c>
      <c r="BT21" s="154">
        <f t="shared" si="14"/>
        <v>0</v>
      </c>
      <c r="BU21" s="154">
        <f t="shared" si="14"/>
        <v>0</v>
      </c>
      <c r="BV21" s="154">
        <f t="shared" si="14"/>
        <v>0</v>
      </c>
      <c r="BW21" s="154">
        <f t="shared" si="14"/>
        <v>0</v>
      </c>
      <c r="BX21" s="154">
        <f t="shared" si="14"/>
        <v>0</v>
      </c>
      <c r="BY21" s="154">
        <f t="shared" si="14"/>
        <v>0</v>
      </c>
      <c r="BZ21" s="154">
        <f t="shared" si="14"/>
        <v>0</v>
      </c>
      <c r="CA21" s="154">
        <f t="shared" si="14"/>
        <v>0</v>
      </c>
      <c r="CB21" s="154">
        <f t="shared" si="14"/>
        <v>0</v>
      </c>
      <c r="CC21" s="154">
        <f t="shared" si="14"/>
        <v>0</v>
      </c>
      <c r="CD21" s="154">
        <f t="shared" si="14"/>
        <v>0</v>
      </c>
      <c r="CE21" s="154">
        <f t="shared" si="14"/>
        <v>0</v>
      </c>
      <c r="CF21" s="154">
        <f t="shared" si="14"/>
        <v>0</v>
      </c>
      <c r="CG21" s="154">
        <f t="shared" si="14"/>
        <v>0</v>
      </c>
      <c r="CH21" s="154">
        <f t="shared" si="14"/>
        <v>0</v>
      </c>
      <c r="CI21" s="154">
        <f t="shared" si="14"/>
        <v>0</v>
      </c>
      <c r="CJ21" s="154">
        <f t="shared" si="14"/>
        <v>0</v>
      </c>
      <c r="CK21" s="154">
        <f t="shared" si="14"/>
        <v>0</v>
      </c>
      <c r="CL21" s="154">
        <f t="shared" si="14"/>
        <v>0</v>
      </c>
      <c r="CM21" s="154">
        <f t="shared" si="14"/>
        <v>0</v>
      </c>
      <c r="CN21" s="154">
        <f t="shared" si="14"/>
        <v>0</v>
      </c>
      <c r="CO21" s="154">
        <f t="shared" si="14"/>
        <v>0</v>
      </c>
      <c r="CP21" s="154">
        <f t="shared" si="14"/>
        <v>0</v>
      </c>
      <c r="CQ21" s="154">
        <f t="shared" si="14"/>
        <v>0</v>
      </c>
      <c r="CR21" s="154">
        <f t="shared" si="14"/>
        <v>0</v>
      </c>
      <c r="CS21" s="154">
        <f t="shared" si="14"/>
        <v>0</v>
      </c>
      <c r="CT21" s="154">
        <f t="shared" si="14"/>
        <v>0</v>
      </c>
      <c r="CU21" s="154">
        <f t="shared" si="14"/>
        <v>0</v>
      </c>
      <c r="CV21" s="154">
        <f t="shared" si="14"/>
        <v>0</v>
      </c>
      <c r="CW21" s="154">
        <f t="shared" si="14"/>
        <v>0</v>
      </c>
    </row>
    <row r="22">
      <c r="A22" s="161"/>
      <c r="B22" s="157"/>
      <c r="C22" s="157" t="s">
        <v>46</v>
      </c>
      <c r="D22" s="157"/>
      <c r="E22" s="165"/>
      <c r="F22" s="161"/>
      <c r="G22" s="162"/>
      <c r="H22" s="162"/>
      <c r="I22" s="163"/>
      <c r="J22" s="164"/>
      <c r="K22" s="154">
        <f t="shared" ref="K22:CW22" si="15">1*EQ(ISOWEEKNUM($I22),K20)</f>
        <v>0</v>
      </c>
      <c r="L22" s="154">
        <f t="shared" si="15"/>
        <v>0</v>
      </c>
      <c r="M22" s="154">
        <f t="shared" si="15"/>
        <v>0</v>
      </c>
      <c r="N22" s="154">
        <f t="shared" si="15"/>
        <v>0</v>
      </c>
      <c r="O22" s="154">
        <f t="shared" si="15"/>
        <v>0</v>
      </c>
      <c r="P22" s="154">
        <f t="shared" si="15"/>
        <v>0</v>
      </c>
      <c r="Q22" s="154">
        <f t="shared" si="15"/>
        <v>0</v>
      </c>
      <c r="R22" s="154">
        <f t="shared" si="15"/>
        <v>0</v>
      </c>
      <c r="S22" s="154">
        <f t="shared" si="15"/>
        <v>0</v>
      </c>
      <c r="T22" s="154">
        <f t="shared" si="15"/>
        <v>0</v>
      </c>
      <c r="U22" s="154">
        <f t="shared" si="15"/>
        <v>0</v>
      </c>
      <c r="V22" s="154">
        <f t="shared" si="15"/>
        <v>0</v>
      </c>
      <c r="W22" s="154">
        <f t="shared" si="15"/>
        <v>0</v>
      </c>
      <c r="X22" s="154">
        <f t="shared" si="15"/>
        <v>0</v>
      </c>
      <c r="Y22" s="154">
        <f t="shared" si="15"/>
        <v>0</v>
      </c>
      <c r="Z22" s="154">
        <f t="shared" si="15"/>
        <v>0</v>
      </c>
      <c r="AA22" s="154">
        <f t="shared" si="15"/>
        <v>0</v>
      </c>
      <c r="AB22" s="154">
        <f t="shared" si="15"/>
        <v>0</v>
      </c>
      <c r="AC22" s="154">
        <f t="shared" si="15"/>
        <v>0</v>
      </c>
      <c r="AD22" s="154">
        <f t="shared" si="15"/>
        <v>0</v>
      </c>
      <c r="AE22" s="154">
        <f t="shared" si="15"/>
        <v>0</v>
      </c>
      <c r="AF22" s="154">
        <f t="shared" si="15"/>
        <v>0</v>
      </c>
      <c r="AG22" s="154">
        <f t="shared" si="15"/>
        <v>0</v>
      </c>
      <c r="AH22" s="154">
        <f t="shared" si="15"/>
        <v>0</v>
      </c>
      <c r="AI22" s="154">
        <f t="shared" si="15"/>
        <v>0</v>
      </c>
      <c r="AJ22" s="154">
        <f t="shared" si="15"/>
        <v>0</v>
      </c>
      <c r="AK22" s="154">
        <f t="shared" si="15"/>
        <v>0</v>
      </c>
      <c r="AL22" s="154">
        <f t="shared" si="15"/>
        <v>0</v>
      </c>
      <c r="AM22" s="154">
        <f t="shared" si="15"/>
        <v>0</v>
      </c>
      <c r="AN22" s="154">
        <f t="shared" si="15"/>
        <v>0</v>
      </c>
      <c r="AO22" s="154">
        <f t="shared" si="15"/>
        <v>0</v>
      </c>
      <c r="AP22" s="154">
        <f t="shared" si="15"/>
        <v>0</v>
      </c>
      <c r="AQ22" s="154">
        <f t="shared" si="15"/>
        <v>0</v>
      </c>
      <c r="AR22" s="154">
        <f t="shared" si="15"/>
        <v>0</v>
      </c>
      <c r="AS22" s="154">
        <f t="shared" si="15"/>
        <v>0</v>
      </c>
      <c r="AT22" s="154">
        <f t="shared" si="15"/>
        <v>0</v>
      </c>
      <c r="AU22" s="154">
        <f t="shared" si="15"/>
        <v>0</v>
      </c>
      <c r="AV22" s="154">
        <f t="shared" si="15"/>
        <v>0</v>
      </c>
      <c r="AW22" s="154">
        <f t="shared" si="15"/>
        <v>0</v>
      </c>
      <c r="AX22" s="154">
        <f t="shared" si="15"/>
        <v>0</v>
      </c>
      <c r="AY22" s="154">
        <f t="shared" si="15"/>
        <v>0</v>
      </c>
      <c r="AZ22" s="154">
        <f t="shared" si="15"/>
        <v>0</v>
      </c>
      <c r="BA22" s="154">
        <f t="shared" si="15"/>
        <v>0</v>
      </c>
      <c r="BB22" s="154">
        <f t="shared" si="15"/>
        <v>0</v>
      </c>
      <c r="BC22" s="154">
        <f t="shared" si="15"/>
        <v>0</v>
      </c>
      <c r="BD22" s="154">
        <f t="shared" si="15"/>
        <v>0</v>
      </c>
      <c r="BE22" s="154">
        <f t="shared" si="15"/>
        <v>0</v>
      </c>
      <c r="BF22" s="154">
        <f t="shared" si="15"/>
        <v>0</v>
      </c>
      <c r="BG22" s="154">
        <f t="shared" si="15"/>
        <v>0</v>
      </c>
      <c r="BH22" s="154">
        <f t="shared" si="15"/>
        <v>0</v>
      </c>
      <c r="BI22" s="154">
        <f t="shared" si="15"/>
        <v>0</v>
      </c>
      <c r="BJ22" s="154">
        <f t="shared" si="15"/>
        <v>0</v>
      </c>
      <c r="BK22" s="154">
        <f t="shared" si="15"/>
        <v>0</v>
      </c>
      <c r="BL22" s="154">
        <f t="shared" si="15"/>
        <v>0</v>
      </c>
      <c r="BM22" s="154">
        <f t="shared" si="15"/>
        <v>0</v>
      </c>
      <c r="BN22" s="154">
        <f t="shared" si="15"/>
        <v>0</v>
      </c>
      <c r="BO22" s="154">
        <f t="shared" si="15"/>
        <v>0</v>
      </c>
      <c r="BP22" s="154">
        <f t="shared" si="15"/>
        <v>0</v>
      </c>
      <c r="BQ22" s="154">
        <f t="shared" si="15"/>
        <v>0</v>
      </c>
      <c r="BR22" s="154">
        <f t="shared" si="15"/>
        <v>0</v>
      </c>
      <c r="BS22" s="154">
        <f t="shared" si="15"/>
        <v>0</v>
      </c>
      <c r="BT22" s="154">
        <f t="shared" si="15"/>
        <v>0</v>
      </c>
      <c r="BU22" s="154">
        <f t="shared" si="15"/>
        <v>0</v>
      </c>
      <c r="BV22" s="154">
        <f t="shared" si="15"/>
        <v>0</v>
      </c>
      <c r="BW22" s="154">
        <f t="shared" si="15"/>
        <v>0</v>
      </c>
      <c r="BX22" s="154">
        <f t="shared" si="15"/>
        <v>0</v>
      </c>
      <c r="BY22" s="154">
        <f t="shared" si="15"/>
        <v>0</v>
      </c>
      <c r="BZ22" s="154">
        <f t="shared" si="15"/>
        <v>0</v>
      </c>
      <c r="CA22" s="154">
        <f t="shared" si="15"/>
        <v>0</v>
      </c>
      <c r="CB22" s="154">
        <f t="shared" si="15"/>
        <v>0</v>
      </c>
      <c r="CC22" s="154">
        <f t="shared" si="15"/>
        <v>0</v>
      </c>
      <c r="CD22" s="154">
        <f t="shared" si="15"/>
        <v>0</v>
      </c>
      <c r="CE22" s="154">
        <f t="shared" si="15"/>
        <v>0</v>
      </c>
      <c r="CF22" s="154">
        <f t="shared" si="15"/>
        <v>0</v>
      </c>
      <c r="CG22" s="154">
        <f t="shared" si="15"/>
        <v>0</v>
      </c>
      <c r="CH22" s="154">
        <f t="shared" si="15"/>
        <v>0</v>
      </c>
      <c r="CI22" s="154">
        <f t="shared" si="15"/>
        <v>0</v>
      </c>
      <c r="CJ22" s="154">
        <f t="shared" si="15"/>
        <v>0</v>
      </c>
      <c r="CK22" s="154">
        <f t="shared" si="15"/>
        <v>0</v>
      </c>
      <c r="CL22" s="154">
        <f t="shared" si="15"/>
        <v>0</v>
      </c>
      <c r="CM22" s="154">
        <f t="shared" si="15"/>
        <v>0</v>
      </c>
      <c r="CN22" s="154">
        <f t="shared" si="15"/>
        <v>0</v>
      </c>
      <c r="CO22" s="154">
        <f t="shared" si="15"/>
        <v>0</v>
      </c>
      <c r="CP22" s="154">
        <f t="shared" si="15"/>
        <v>0</v>
      </c>
      <c r="CQ22" s="154">
        <f t="shared" si="15"/>
        <v>0</v>
      </c>
      <c r="CR22" s="154">
        <f t="shared" si="15"/>
        <v>0</v>
      </c>
      <c r="CS22" s="154">
        <f t="shared" si="15"/>
        <v>0</v>
      </c>
      <c r="CT22" s="154">
        <f t="shared" si="15"/>
        <v>0</v>
      </c>
      <c r="CU22" s="154">
        <f t="shared" si="15"/>
        <v>0</v>
      </c>
      <c r="CV22" s="154">
        <f t="shared" si="15"/>
        <v>0</v>
      </c>
      <c r="CW22" s="154">
        <f t="shared" si="15"/>
        <v>0</v>
      </c>
    </row>
    <row r="23">
      <c r="A23" s="161"/>
      <c r="B23" s="157"/>
      <c r="C23" s="157" t="s">
        <v>43</v>
      </c>
      <c r="D23" s="157"/>
      <c r="E23" s="165"/>
      <c r="F23" s="161"/>
      <c r="G23" s="162"/>
      <c r="H23" s="162"/>
      <c r="I23" s="163"/>
      <c r="J23" s="164"/>
      <c r="K23" s="154">
        <f t="shared" ref="K23:CW23" si="16">1*EQ(ISOWEEKNUM($I23),K21)</f>
        <v>0</v>
      </c>
      <c r="L23" s="154">
        <f t="shared" si="16"/>
        <v>0</v>
      </c>
      <c r="M23" s="154">
        <f t="shared" si="16"/>
        <v>0</v>
      </c>
      <c r="N23" s="154">
        <f t="shared" si="16"/>
        <v>0</v>
      </c>
      <c r="O23" s="154">
        <f t="shared" si="16"/>
        <v>0</v>
      </c>
      <c r="P23" s="154">
        <f t="shared" si="16"/>
        <v>0</v>
      </c>
      <c r="Q23" s="154">
        <f t="shared" si="16"/>
        <v>0</v>
      </c>
      <c r="R23" s="154">
        <f t="shared" si="16"/>
        <v>0</v>
      </c>
      <c r="S23" s="154">
        <f t="shared" si="16"/>
        <v>0</v>
      </c>
      <c r="T23" s="154">
        <f t="shared" si="16"/>
        <v>0</v>
      </c>
      <c r="U23" s="154">
        <f t="shared" si="16"/>
        <v>0</v>
      </c>
      <c r="V23" s="154">
        <f t="shared" si="16"/>
        <v>0</v>
      </c>
      <c r="W23" s="154">
        <f t="shared" si="16"/>
        <v>0</v>
      </c>
      <c r="X23" s="154">
        <f t="shared" si="16"/>
        <v>0</v>
      </c>
      <c r="Y23" s="154">
        <f t="shared" si="16"/>
        <v>0</v>
      </c>
      <c r="Z23" s="154">
        <f t="shared" si="16"/>
        <v>0</v>
      </c>
      <c r="AA23" s="154">
        <f t="shared" si="16"/>
        <v>0</v>
      </c>
      <c r="AB23" s="154">
        <f t="shared" si="16"/>
        <v>0</v>
      </c>
      <c r="AC23" s="154">
        <f t="shared" si="16"/>
        <v>0</v>
      </c>
      <c r="AD23" s="154">
        <f t="shared" si="16"/>
        <v>0</v>
      </c>
      <c r="AE23" s="154">
        <f t="shared" si="16"/>
        <v>0</v>
      </c>
      <c r="AF23" s="154">
        <f t="shared" si="16"/>
        <v>0</v>
      </c>
      <c r="AG23" s="154">
        <f t="shared" si="16"/>
        <v>0</v>
      </c>
      <c r="AH23" s="154">
        <f t="shared" si="16"/>
        <v>0</v>
      </c>
      <c r="AI23" s="154">
        <f t="shared" si="16"/>
        <v>0</v>
      </c>
      <c r="AJ23" s="154">
        <f t="shared" si="16"/>
        <v>0</v>
      </c>
      <c r="AK23" s="154">
        <f t="shared" si="16"/>
        <v>0</v>
      </c>
      <c r="AL23" s="154">
        <f t="shared" si="16"/>
        <v>0</v>
      </c>
      <c r="AM23" s="154">
        <f t="shared" si="16"/>
        <v>0</v>
      </c>
      <c r="AN23" s="154">
        <f t="shared" si="16"/>
        <v>0</v>
      </c>
      <c r="AO23" s="154">
        <f t="shared" si="16"/>
        <v>0</v>
      </c>
      <c r="AP23" s="154">
        <f t="shared" si="16"/>
        <v>0</v>
      </c>
      <c r="AQ23" s="154">
        <f t="shared" si="16"/>
        <v>0</v>
      </c>
      <c r="AR23" s="154">
        <f t="shared" si="16"/>
        <v>0</v>
      </c>
      <c r="AS23" s="154">
        <f t="shared" si="16"/>
        <v>0</v>
      </c>
      <c r="AT23" s="154">
        <f t="shared" si="16"/>
        <v>0</v>
      </c>
      <c r="AU23" s="154">
        <f t="shared" si="16"/>
        <v>0</v>
      </c>
      <c r="AV23" s="154">
        <f t="shared" si="16"/>
        <v>0</v>
      </c>
      <c r="AW23" s="154">
        <f t="shared" si="16"/>
        <v>0</v>
      </c>
      <c r="AX23" s="154">
        <f t="shared" si="16"/>
        <v>0</v>
      </c>
      <c r="AY23" s="154">
        <f t="shared" si="16"/>
        <v>0</v>
      </c>
      <c r="AZ23" s="154">
        <f t="shared" si="16"/>
        <v>0</v>
      </c>
      <c r="BA23" s="154">
        <f t="shared" si="16"/>
        <v>0</v>
      </c>
      <c r="BB23" s="154">
        <f t="shared" si="16"/>
        <v>0</v>
      </c>
      <c r="BC23" s="154">
        <f t="shared" si="16"/>
        <v>0</v>
      </c>
      <c r="BD23" s="154">
        <f t="shared" si="16"/>
        <v>0</v>
      </c>
      <c r="BE23" s="154">
        <f t="shared" si="16"/>
        <v>0</v>
      </c>
      <c r="BF23" s="154">
        <f t="shared" si="16"/>
        <v>0</v>
      </c>
      <c r="BG23" s="154">
        <f t="shared" si="16"/>
        <v>0</v>
      </c>
      <c r="BH23" s="154">
        <f t="shared" si="16"/>
        <v>0</v>
      </c>
      <c r="BI23" s="154">
        <f t="shared" si="16"/>
        <v>0</v>
      </c>
      <c r="BJ23" s="154">
        <f t="shared" si="16"/>
        <v>0</v>
      </c>
      <c r="BK23" s="154">
        <f t="shared" si="16"/>
        <v>0</v>
      </c>
      <c r="BL23" s="154">
        <f t="shared" si="16"/>
        <v>0</v>
      </c>
      <c r="BM23" s="154">
        <f t="shared" si="16"/>
        <v>0</v>
      </c>
      <c r="BN23" s="154">
        <f t="shared" si="16"/>
        <v>0</v>
      </c>
      <c r="BO23" s="154">
        <f t="shared" si="16"/>
        <v>0</v>
      </c>
      <c r="BP23" s="154">
        <f t="shared" si="16"/>
        <v>0</v>
      </c>
      <c r="BQ23" s="154">
        <f t="shared" si="16"/>
        <v>0</v>
      </c>
      <c r="BR23" s="154">
        <f t="shared" si="16"/>
        <v>0</v>
      </c>
      <c r="BS23" s="154">
        <f t="shared" si="16"/>
        <v>0</v>
      </c>
      <c r="BT23" s="154">
        <f t="shared" si="16"/>
        <v>0</v>
      </c>
      <c r="BU23" s="154">
        <f t="shared" si="16"/>
        <v>0</v>
      </c>
      <c r="BV23" s="154">
        <f t="shared" si="16"/>
        <v>0</v>
      </c>
      <c r="BW23" s="154">
        <f t="shared" si="16"/>
        <v>0</v>
      </c>
      <c r="BX23" s="154">
        <f t="shared" si="16"/>
        <v>0</v>
      </c>
      <c r="BY23" s="154">
        <f t="shared" si="16"/>
        <v>0</v>
      </c>
      <c r="BZ23" s="154">
        <f t="shared" si="16"/>
        <v>0</v>
      </c>
      <c r="CA23" s="154">
        <f t="shared" si="16"/>
        <v>0</v>
      </c>
      <c r="CB23" s="154">
        <f t="shared" si="16"/>
        <v>0</v>
      </c>
      <c r="CC23" s="154">
        <f t="shared" si="16"/>
        <v>0</v>
      </c>
      <c r="CD23" s="154">
        <f t="shared" si="16"/>
        <v>0</v>
      </c>
      <c r="CE23" s="154">
        <f t="shared" si="16"/>
        <v>0</v>
      </c>
      <c r="CF23" s="154">
        <f t="shared" si="16"/>
        <v>0</v>
      </c>
      <c r="CG23" s="154">
        <f t="shared" si="16"/>
        <v>0</v>
      </c>
      <c r="CH23" s="154">
        <f t="shared" si="16"/>
        <v>0</v>
      </c>
      <c r="CI23" s="154">
        <f t="shared" si="16"/>
        <v>0</v>
      </c>
      <c r="CJ23" s="154">
        <f t="shared" si="16"/>
        <v>0</v>
      </c>
      <c r="CK23" s="154">
        <f t="shared" si="16"/>
        <v>0</v>
      </c>
      <c r="CL23" s="154">
        <f t="shared" si="16"/>
        <v>0</v>
      </c>
      <c r="CM23" s="154">
        <f t="shared" si="16"/>
        <v>0</v>
      </c>
      <c r="CN23" s="154">
        <f t="shared" si="16"/>
        <v>0</v>
      </c>
      <c r="CO23" s="154">
        <f t="shared" si="16"/>
        <v>0</v>
      </c>
      <c r="CP23" s="154">
        <f t="shared" si="16"/>
        <v>0</v>
      </c>
      <c r="CQ23" s="154">
        <f t="shared" si="16"/>
        <v>0</v>
      </c>
      <c r="CR23" s="154">
        <f t="shared" si="16"/>
        <v>0</v>
      </c>
      <c r="CS23" s="154">
        <f t="shared" si="16"/>
        <v>0</v>
      </c>
      <c r="CT23" s="154">
        <f t="shared" si="16"/>
        <v>0</v>
      </c>
      <c r="CU23" s="154">
        <f t="shared" si="16"/>
        <v>0</v>
      </c>
      <c r="CV23" s="154">
        <f t="shared" si="16"/>
        <v>0</v>
      </c>
      <c r="CW23" s="154">
        <f t="shared" si="16"/>
        <v>0</v>
      </c>
    </row>
    <row r="24">
      <c r="A24" s="161">
        <v>4.0</v>
      </c>
      <c r="B24" s="157" t="str">
        <f>RAB!C17</f>
        <v>Huruf Timbul H30cm pax=4huruf</v>
      </c>
      <c r="C24" s="94"/>
      <c r="D24" s="94"/>
      <c r="E24" s="156">
        <v>1.0</v>
      </c>
      <c r="F24" s="153"/>
      <c r="G24" s="152"/>
      <c r="H24" s="152"/>
      <c r="I24" s="158"/>
      <c r="J24" s="159"/>
      <c r="K24" s="154">
        <f t="shared" ref="K24:CW24" si="17">1*EQ(ISOWEEKNUM($I24),K22)</f>
        <v>0</v>
      </c>
      <c r="L24" s="154">
        <f t="shared" si="17"/>
        <v>0</v>
      </c>
      <c r="M24" s="154">
        <f t="shared" si="17"/>
        <v>0</v>
      </c>
      <c r="N24" s="154">
        <f t="shared" si="17"/>
        <v>0</v>
      </c>
      <c r="O24" s="154">
        <f t="shared" si="17"/>
        <v>0</v>
      </c>
      <c r="P24" s="154">
        <f t="shared" si="17"/>
        <v>0</v>
      </c>
      <c r="Q24" s="154">
        <f t="shared" si="17"/>
        <v>0</v>
      </c>
      <c r="R24" s="154">
        <f t="shared" si="17"/>
        <v>0</v>
      </c>
      <c r="S24" s="154">
        <f t="shared" si="17"/>
        <v>0</v>
      </c>
      <c r="T24" s="154">
        <f t="shared" si="17"/>
        <v>0</v>
      </c>
      <c r="U24" s="154">
        <f t="shared" si="17"/>
        <v>0</v>
      </c>
      <c r="V24" s="154">
        <f t="shared" si="17"/>
        <v>0</v>
      </c>
      <c r="W24" s="154">
        <f t="shared" si="17"/>
        <v>0</v>
      </c>
      <c r="X24" s="154">
        <f t="shared" si="17"/>
        <v>0</v>
      </c>
      <c r="Y24" s="154">
        <f t="shared" si="17"/>
        <v>0</v>
      </c>
      <c r="Z24" s="154">
        <f t="shared" si="17"/>
        <v>0</v>
      </c>
      <c r="AA24" s="154">
        <f t="shared" si="17"/>
        <v>0</v>
      </c>
      <c r="AB24" s="154">
        <f t="shared" si="17"/>
        <v>0</v>
      </c>
      <c r="AC24" s="154">
        <f t="shared" si="17"/>
        <v>0</v>
      </c>
      <c r="AD24" s="154">
        <f t="shared" si="17"/>
        <v>0</v>
      </c>
      <c r="AE24" s="154">
        <f t="shared" si="17"/>
        <v>0</v>
      </c>
      <c r="AF24" s="154">
        <f t="shared" si="17"/>
        <v>0</v>
      </c>
      <c r="AG24" s="154">
        <f t="shared" si="17"/>
        <v>0</v>
      </c>
      <c r="AH24" s="154">
        <f t="shared" si="17"/>
        <v>0</v>
      </c>
      <c r="AI24" s="154">
        <f t="shared" si="17"/>
        <v>0</v>
      </c>
      <c r="AJ24" s="154">
        <f t="shared" si="17"/>
        <v>0</v>
      </c>
      <c r="AK24" s="154">
        <f t="shared" si="17"/>
        <v>0</v>
      </c>
      <c r="AL24" s="154">
        <f t="shared" si="17"/>
        <v>0</v>
      </c>
      <c r="AM24" s="154">
        <f t="shared" si="17"/>
        <v>0</v>
      </c>
      <c r="AN24" s="154">
        <f t="shared" si="17"/>
        <v>0</v>
      </c>
      <c r="AO24" s="154">
        <f t="shared" si="17"/>
        <v>0</v>
      </c>
      <c r="AP24" s="154">
        <f t="shared" si="17"/>
        <v>0</v>
      </c>
      <c r="AQ24" s="154">
        <f t="shared" si="17"/>
        <v>0</v>
      </c>
      <c r="AR24" s="154">
        <f t="shared" si="17"/>
        <v>0</v>
      </c>
      <c r="AS24" s="154">
        <f t="shared" si="17"/>
        <v>0</v>
      </c>
      <c r="AT24" s="154">
        <f t="shared" si="17"/>
        <v>0</v>
      </c>
      <c r="AU24" s="154">
        <f t="shared" si="17"/>
        <v>0</v>
      </c>
      <c r="AV24" s="154">
        <f t="shared" si="17"/>
        <v>0</v>
      </c>
      <c r="AW24" s="154">
        <f t="shared" si="17"/>
        <v>0</v>
      </c>
      <c r="AX24" s="154">
        <f t="shared" si="17"/>
        <v>0</v>
      </c>
      <c r="AY24" s="154">
        <f t="shared" si="17"/>
        <v>0</v>
      </c>
      <c r="AZ24" s="154">
        <f t="shared" si="17"/>
        <v>0</v>
      </c>
      <c r="BA24" s="154">
        <f t="shared" si="17"/>
        <v>0</v>
      </c>
      <c r="BB24" s="154">
        <f t="shared" si="17"/>
        <v>0</v>
      </c>
      <c r="BC24" s="154">
        <f t="shared" si="17"/>
        <v>0</v>
      </c>
      <c r="BD24" s="154">
        <f t="shared" si="17"/>
        <v>0</v>
      </c>
      <c r="BE24" s="154">
        <f t="shared" si="17"/>
        <v>0</v>
      </c>
      <c r="BF24" s="154">
        <f t="shared" si="17"/>
        <v>0</v>
      </c>
      <c r="BG24" s="154">
        <f t="shared" si="17"/>
        <v>0</v>
      </c>
      <c r="BH24" s="154">
        <f t="shared" si="17"/>
        <v>0</v>
      </c>
      <c r="BI24" s="154">
        <f t="shared" si="17"/>
        <v>0</v>
      </c>
      <c r="BJ24" s="154">
        <f t="shared" si="17"/>
        <v>0</v>
      </c>
      <c r="BK24" s="154">
        <f t="shared" si="17"/>
        <v>0</v>
      </c>
      <c r="BL24" s="154">
        <f t="shared" si="17"/>
        <v>0</v>
      </c>
      <c r="BM24" s="154">
        <f t="shared" si="17"/>
        <v>0</v>
      </c>
      <c r="BN24" s="154">
        <f t="shared" si="17"/>
        <v>0</v>
      </c>
      <c r="BO24" s="154">
        <f t="shared" si="17"/>
        <v>0</v>
      </c>
      <c r="BP24" s="154">
        <f t="shared" si="17"/>
        <v>0</v>
      </c>
      <c r="BQ24" s="154">
        <f t="shared" si="17"/>
        <v>0</v>
      </c>
      <c r="BR24" s="154">
        <f t="shared" si="17"/>
        <v>0</v>
      </c>
      <c r="BS24" s="154">
        <f t="shared" si="17"/>
        <v>0</v>
      </c>
      <c r="BT24" s="154">
        <f t="shared" si="17"/>
        <v>0</v>
      </c>
      <c r="BU24" s="154">
        <f t="shared" si="17"/>
        <v>0</v>
      </c>
      <c r="BV24" s="154">
        <f t="shared" si="17"/>
        <v>0</v>
      </c>
      <c r="BW24" s="154">
        <f t="shared" si="17"/>
        <v>0</v>
      </c>
      <c r="BX24" s="154">
        <f t="shared" si="17"/>
        <v>0</v>
      </c>
      <c r="BY24" s="154">
        <f t="shared" si="17"/>
        <v>0</v>
      </c>
      <c r="BZ24" s="154">
        <f t="shared" si="17"/>
        <v>0</v>
      </c>
      <c r="CA24" s="154">
        <f t="shared" si="17"/>
        <v>0</v>
      </c>
      <c r="CB24" s="154">
        <f t="shared" si="17"/>
        <v>0</v>
      </c>
      <c r="CC24" s="154">
        <f t="shared" si="17"/>
        <v>0</v>
      </c>
      <c r="CD24" s="154">
        <f t="shared" si="17"/>
        <v>0</v>
      </c>
      <c r="CE24" s="154">
        <f t="shared" si="17"/>
        <v>0</v>
      </c>
      <c r="CF24" s="154">
        <f t="shared" si="17"/>
        <v>0</v>
      </c>
      <c r="CG24" s="154">
        <f t="shared" si="17"/>
        <v>0</v>
      </c>
      <c r="CH24" s="154">
        <f t="shared" si="17"/>
        <v>0</v>
      </c>
      <c r="CI24" s="154">
        <f t="shared" si="17"/>
        <v>0</v>
      </c>
      <c r="CJ24" s="154">
        <f t="shared" si="17"/>
        <v>0</v>
      </c>
      <c r="CK24" s="154">
        <f t="shared" si="17"/>
        <v>0</v>
      </c>
      <c r="CL24" s="154">
        <f t="shared" si="17"/>
        <v>0</v>
      </c>
      <c r="CM24" s="154">
        <f t="shared" si="17"/>
        <v>0</v>
      </c>
      <c r="CN24" s="154">
        <f t="shared" si="17"/>
        <v>0</v>
      </c>
      <c r="CO24" s="154">
        <f t="shared" si="17"/>
        <v>0</v>
      </c>
      <c r="CP24" s="154">
        <f t="shared" si="17"/>
        <v>0</v>
      </c>
      <c r="CQ24" s="154">
        <f t="shared" si="17"/>
        <v>0</v>
      </c>
      <c r="CR24" s="154">
        <f t="shared" si="17"/>
        <v>0</v>
      </c>
      <c r="CS24" s="154">
        <f t="shared" si="17"/>
        <v>0</v>
      </c>
      <c r="CT24" s="154">
        <f t="shared" si="17"/>
        <v>0</v>
      </c>
      <c r="CU24" s="154">
        <f t="shared" si="17"/>
        <v>0</v>
      </c>
      <c r="CV24" s="154">
        <f t="shared" si="17"/>
        <v>0</v>
      </c>
      <c r="CW24" s="154">
        <f t="shared" si="17"/>
        <v>0</v>
      </c>
    </row>
    <row r="25">
      <c r="A25" s="161"/>
      <c r="B25" s="157"/>
      <c r="C25" s="157" t="s">
        <v>41</v>
      </c>
      <c r="D25" s="157"/>
      <c r="E25" s="165"/>
      <c r="F25" s="161"/>
      <c r="G25" s="162"/>
      <c r="H25" s="162"/>
      <c r="I25" s="163"/>
      <c r="J25" s="164"/>
      <c r="K25" s="154">
        <f t="shared" ref="K25:CW25" si="18">1*EQ(ISOWEEKNUM($I25),K23)</f>
        <v>0</v>
      </c>
      <c r="L25" s="154">
        <f t="shared" si="18"/>
        <v>0</v>
      </c>
      <c r="M25" s="154">
        <f t="shared" si="18"/>
        <v>0</v>
      </c>
      <c r="N25" s="154">
        <f t="shared" si="18"/>
        <v>0</v>
      </c>
      <c r="O25" s="154">
        <f t="shared" si="18"/>
        <v>0</v>
      </c>
      <c r="P25" s="154">
        <f t="shared" si="18"/>
        <v>0</v>
      </c>
      <c r="Q25" s="154">
        <f t="shared" si="18"/>
        <v>0</v>
      </c>
      <c r="R25" s="154">
        <f t="shared" si="18"/>
        <v>0</v>
      </c>
      <c r="S25" s="154">
        <f t="shared" si="18"/>
        <v>0</v>
      </c>
      <c r="T25" s="154">
        <f t="shared" si="18"/>
        <v>0</v>
      </c>
      <c r="U25" s="154">
        <f t="shared" si="18"/>
        <v>0</v>
      </c>
      <c r="V25" s="154">
        <f t="shared" si="18"/>
        <v>0</v>
      </c>
      <c r="W25" s="154">
        <f t="shared" si="18"/>
        <v>0</v>
      </c>
      <c r="X25" s="154">
        <f t="shared" si="18"/>
        <v>0</v>
      </c>
      <c r="Y25" s="154">
        <f t="shared" si="18"/>
        <v>0</v>
      </c>
      <c r="Z25" s="154">
        <f t="shared" si="18"/>
        <v>0</v>
      </c>
      <c r="AA25" s="154">
        <f t="shared" si="18"/>
        <v>0</v>
      </c>
      <c r="AB25" s="154">
        <f t="shared" si="18"/>
        <v>0</v>
      </c>
      <c r="AC25" s="154">
        <f t="shared" si="18"/>
        <v>0</v>
      </c>
      <c r="AD25" s="154">
        <f t="shared" si="18"/>
        <v>0</v>
      </c>
      <c r="AE25" s="154">
        <f t="shared" si="18"/>
        <v>0</v>
      </c>
      <c r="AF25" s="154">
        <f t="shared" si="18"/>
        <v>0</v>
      </c>
      <c r="AG25" s="154">
        <f t="shared" si="18"/>
        <v>0</v>
      </c>
      <c r="AH25" s="154">
        <f t="shared" si="18"/>
        <v>0</v>
      </c>
      <c r="AI25" s="154">
        <f t="shared" si="18"/>
        <v>0</v>
      </c>
      <c r="AJ25" s="154">
        <f t="shared" si="18"/>
        <v>0</v>
      </c>
      <c r="AK25" s="154">
        <f t="shared" si="18"/>
        <v>0</v>
      </c>
      <c r="AL25" s="154">
        <f t="shared" si="18"/>
        <v>0</v>
      </c>
      <c r="AM25" s="154">
        <f t="shared" si="18"/>
        <v>0</v>
      </c>
      <c r="AN25" s="154">
        <f t="shared" si="18"/>
        <v>0</v>
      </c>
      <c r="AO25" s="154">
        <f t="shared" si="18"/>
        <v>0</v>
      </c>
      <c r="AP25" s="154">
        <f t="shared" si="18"/>
        <v>0</v>
      </c>
      <c r="AQ25" s="154">
        <f t="shared" si="18"/>
        <v>0</v>
      </c>
      <c r="AR25" s="154">
        <f t="shared" si="18"/>
        <v>0</v>
      </c>
      <c r="AS25" s="154">
        <f t="shared" si="18"/>
        <v>0</v>
      </c>
      <c r="AT25" s="154">
        <f t="shared" si="18"/>
        <v>0</v>
      </c>
      <c r="AU25" s="154">
        <f t="shared" si="18"/>
        <v>0</v>
      </c>
      <c r="AV25" s="154">
        <f t="shared" si="18"/>
        <v>0</v>
      </c>
      <c r="AW25" s="154">
        <f t="shared" si="18"/>
        <v>0</v>
      </c>
      <c r="AX25" s="154">
        <f t="shared" si="18"/>
        <v>0</v>
      </c>
      <c r="AY25" s="154">
        <f t="shared" si="18"/>
        <v>0</v>
      </c>
      <c r="AZ25" s="154">
        <f t="shared" si="18"/>
        <v>0</v>
      </c>
      <c r="BA25" s="154">
        <f t="shared" si="18"/>
        <v>0</v>
      </c>
      <c r="BB25" s="154">
        <f t="shared" si="18"/>
        <v>0</v>
      </c>
      <c r="BC25" s="154">
        <f t="shared" si="18"/>
        <v>0</v>
      </c>
      <c r="BD25" s="154">
        <f t="shared" si="18"/>
        <v>0</v>
      </c>
      <c r="BE25" s="154">
        <f t="shared" si="18"/>
        <v>0</v>
      </c>
      <c r="BF25" s="154">
        <f t="shared" si="18"/>
        <v>0</v>
      </c>
      <c r="BG25" s="154">
        <f t="shared" si="18"/>
        <v>0</v>
      </c>
      <c r="BH25" s="154">
        <f t="shared" si="18"/>
        <v>0</v>
      </c>
      <c r="BI25" s="154">
        <f t="shared" si="18"/>
        <v>0</v>
      </c>
      <c r="BJ25" s="154">
        <f t="shared" si="18"/>
        <v>0</v>
      </c>
      <c r="BK25" s="154">
        <f t="shared" si="18"/>
        <v>0</v>
      </c>
      <c r="BL25" s="154">
        <f t="shared" si="18"/>
        <v>0</v>
      </c>
      <c r="BM25" s="154">
        <f t="shared" si="18"/>
        <v>0</v>
      </c>
      <c r="BN25" s="154">
        <f t="shared" si="18"/>
        <v>0</v>
      </c>
      <c r="BO25" s="154">
        <f t="shared" si="18"/>
        <v>0</v>
      </c>
      <c r="BP25" s="154">
        <f t="shared" si="18"/>
        <v>0</v>
      </c>
      <c r="BQ25" s="154">
        <f t="shared" si="18"/>
        <v>0</v>
      </c>
      <c r="BR25" s="154">
        <f t="shared" si="18"/>
        <v>0</v>
      </c>
      <c r="BS25" s="154">
        <f t="shared" si="18"/>
        <v>0</v>
      </c>
      <c r="BT25" s="154">
        <f t="shared" si="18"/>
        <v>0</v>
      </c>
      <c r="BU25" s="154">
        <f t="shared" si="18"/>
        <v>0</v>
      </c>
      <c r="BV25" s="154">
        <f t="shared" si="18"/>
        <v>0</v>
      </c>
      <c r="BW25" s="154">
        <f t="shared" si="18"/>
        <v>0</v>
      </c>
      <c r="BX25" s="154">
        <f t="shared" si="18"/>
        <v>0</v>
      </c>
      <c r="BY25" s="154">
        <f t="shared" si="18"/>
        <v>0</v>
      </c>
      <c r="BZ25" s="154">
        <f t="shared" si="18"/>
        <v>0</v>
      </c>
      <c r="CA25" s="154">
        <f t="shared" si="18"/>
        <v>0</v>
      </c>
      <c r="CB25" s="154">
        <f t="shared" si="18"/>
        <v>0</v>
      </c>
      <c r="CC25" s="154">
        <f t="shared" si="18"/>
        <v>0</v>
      </c>
      <c r="CD25" s="154">
        <f t="shared" si="18"/>
        <v>0</v>
      </c>
      <c r="CE25" s="154">
        <f t="shared" si="18"/>
        <v>0</v>
      </c>
      <c r="CF25" s="154">
        <f t="shared" si="18"/>
        <v>0</v>
      </c>
      <c r="CG25" s="154">
        <f t="shared" si="18"/>
        <v>0</v>
      </c>
      <c r="CH25" s="154">
        <f t="shared" si="18"/>
        <v>0</v>
      </c>
      <c r="CI25" s="154">
        <f t="shared" si="18"/>
        <v>0</v>
      </c>
      <c r="CJ25" s="154">
        <f t="shared" si="18"/>
        <v>0</v>
      </c>
      <c r="CK25" s="154">
        <f t="shared" si="18"/>
        <v>0</v>
      </c>
      <c r="CL25" s="154">
        <f t="shared" si="18"/>
        <v>0</v>
      </c>
      <c r="CM25" s="154">
        <f t="shared" si="18"/>
        <v>0</v>
      </c>
      <c r="CN25" s="154">
        <f t="shared" si="18"/>
        <v>0</v>
      </c>
      <c r="CO25" s="154">
        <f t="shared" si="18"/>
        <v>0</v>
      </c>
      <c r="CP25" s="154">
        <f t="shared" si="18"/>
        <v>0</v>
      </c>
      <c r="CQ25" s="154">
        <f t="shared" si="18"/>
        <v>0</v>
      </c>
      <c r="CR25" s="154">
        <f t="shared" si="18"/>
        <v>0</v>
      </c>
      <c r="CS25" s="154">
        <f t="shared" si="18"/>
        <v>0</v>
      </c>
      <c r="CT25" s="154">
        <f t="shared" si="18"/>
        <v>0</v>
      </c>
      <c r="CU25" s="154">
        <f t="shared" si="18"/>
        <v>0</v>
      </c>
      <c r="CV25" s="154">
        <f t="shared" si="18"/>
        <v>0</v>
      </c>
      <c r="CW25" s="154">
        <f t="shared" si="18"/>
        <v>0</v>
      </c>
    </row>
    <row r="26">
      <c r="A26" s="161"/>
      <c r="B26" s="157"/>
      <c r="C26" s="157" t="s">
        <v>47</v>
      </c>
      <c r="D26" s="157"/>
      <c r="E26" s="165"/>
      <c r="F26" s="161"/>
      <c r="G26" s="162"/>
      <c r="H26" s="162"/>
      <c r="I26" s="163"/>
      <c r="J26" s="164"/>
      <c r="K26" s="154">
        <f t="shared" ref="K26:CW26" si="19">1*EQ(ISOWEEKNUM($I26),K24)</f>
        <v>0</v>
      </c>
      <c r="L26" s="154">
        <f t="shared" si="19"/>
        <v>0</v>
      </c>
      <c r="M26" s="154">
        <f t="shared" si="19"/>
        <v>0</v>
      </c>
      <c r="N26" s="154">
        <f t="shared" si="19"/>
        <v>0</v>
      </c>
      <c r="O26" s="154">
        <f t="shared" si="19"/>
        <v>0</v>
      </c>
      <c r="P26" s="154">
        <f t="shared" si="19"/>
        <v>0</v>
      </c>
      <c r="Q26" s="154">
        <f t="shared" si="19"/>
        <v>0</v>
      </c>
      <c r="R26" s="154">
        <f t="shared" si="19"/>
        <v>0</v>
      </c>
      <c r="S26" s="154">
        <f t="shared" si="19"/>
        <v>0</v>
      </c>
      <c r="T26" s="154">
        <f t="shared" si="19"/>
        <v>0</v>
      </c>
      <c r="U26" s="154">
        <f t="shared" si="19"/>
        <v>0</v>
      </c>
      <c r="V26" s="154">
        <f t="shared" si="19"/>
        <v>0</v>
      </c>
      <c r="W26" s="154">
        <f t="shared" si="19"/>
        <v>0</v>
      </c>
      <c r="X26" s="154">
        <f t="shared" si="19"/>
        <v>0</v>
      </c>
      <c r="Y26" s="154">
        <f t="shared" si="19"/>
        <v>0</v>
      </c>
      <c r="Z26" s="154">
        <f t="shared" si="19"/>
        <v>0</v>
      </c>
      <c r="AA26" s="154">
        <f t="shared" si="19"/>
        <v>0</v>
      </c>
      <c r="AB26" s="154">
        <f t="shared" si="19"/>
        <v>0</v>
      </c>
      <c r="AC26" s="154">
        <f t="shared" si="19"/>
        <v>0</v>
      </c>
      <c r="AD26" s="154">
        <f t="shared" si="19"/>
        <v>0</v>
      </c>
      <c r="AE26" s="154">
        <f t="shared" si="19"/>
        <v>0</v>
      </c>
      <c r="AF26" s="154">
        <f t="shared" si="19"/>
        <v>0</v>
      </c>
      <c r="AG26" s="154">
        <f t="shared" si="19"/>
        <v>0</v>
      </c>
      <c r="AH26" s="154">
        <f t="shared" si="19"/>
        <v>0</v>
      </c>
      <c r="AI26" s="154">
        <f t="shared" si="19"/>
        <v>0</v>
      </c>
      <c r="AJ26" s="154">
        <f t="shared" si="19"/>
        <v>0</v>
      </c>
      <c r="AK26" s="154">
        <f t="shared" si="19"/>
        <v>0</v>
      </c>
      <c r="AL26" s="154">
        <f t="shared" si="19"/>
        <v>0</v>
      </c>
      <c r="AM26" s="154">
        <f t="shared" si="19"/>
        <v>0</v>
      </c>
      <c r="AN26" s="154">
        <f t="shared" si="19"/>
        <v>0</v>
      </c>
      <c r="AO26" s="154">
        <f t="shared" si="19"/>
        <v>0</v>
      </c>
      <c r="AP26" s="154">
        <f t="shared" si="19"/>
        <v>0</v>
      </c>
      <c r="AQ26" s="154">
        <f t="shared" si="19"/>
        <v>0</v>
      </c>
      <c r="AR26" s="154">
        <f t="shared" si="19"/>
        <v>0</v>
      </c>
      <c r="AS26" s="154">
        <f t="shared" si="19"/>
        <v>0</v>
      </c>
      <c r="AT26" s="154">
        <f t="shared" si="19"/>
        <v>0</v>
      </c>
      <c r="AU26" s="154">
        <f t="shared" si="19"/>
        <v>0</v>
      </c>
      <c r="AV26" s="154">
        <f t="shared" si="19"/>
        <v>0</v>
      </c>
      <c r="AW26" s="154">
        <f t="shared" si="19"/>
        <v>0</v>
      </c>
      <c r="AX26" s="154">
        <f t="shared" si="19"/>
        <v>0</v>
      </c>
      <c r="AY26" s="154">
        <f t="shared" si="19"/>
        <v>0</v>
      </c>
      <c r="AZ26" s="154">
        <f t="shared" si="19"/>
        <v>0</v>
      </c>
      <c r="BA26" s="154">
        <f t="shared" si="19"/>
        <v>0</v>
      </c>
      <c r="BB26" s="154">
        <f t="shared" si="19"/>
        <v>0</v>
      </c>
      <c r="BC26" s="154">
        <f t="shared" si="19"/>
        <v>0</v>
      </c>
      <c r="BD26" s="154">
        <f t="shared" si="19"/>
        <v>0</v>
      </c>
      <c r="BE26" s="154">
        <f t="shared" si="19"/>
        <v>0</v>
      </c>
      <c r="BF26" s="154">
        <f t="shared" si="19"/>
        <v>0</v>
      </c>
      <c r="BG26" s="154">
        <f t="shared" si="19"/>
        <v>0</v>
      </c>
      <c r="BH26" s="154">
        <f t="shared" si="19"/>
        <v>0</v>
      </c>
      <c r="BI26" s="154">
        <f t="shared" si="19"/>
        <v>0</v>
      </c>
      <c r="BJ26" s="154">
        <f t="shared" si="19"/>
        <v>0</v>
      </c>
      <c r="BK26" s="154">
        <f t="shared" si="19"/>
        <v>0</v>
      </c>
      <c r="BL26" s="154">
        <f t="shared" si="19"/>
        <v>0</v>
      </c>
      <c r="BM26" s="154">
        <f t="shared" si="19"/>
        <v>0</v>
      </c>
      <c r="BN26" s="154">
        <f t="shared" si="19"/>
        <v>0</v>
      </c>
      <c r="BO26" s="154">
        <f t="shared" si="19"/>
        <v>0</v>
      </c>
      <c r="BP26" s="154">
        <f t="shared" si="19"/>
        <v>0</v>
      </c>
      <c r="BQ26" s="154">
        <f t="shared" si="19"/>
        <v>0</v>
      </c>
      <c r="BR26" s="154">
        <f t="shared" si="19"/>
        <v>0</v>
      </c>
      <c r="BS26" s="154">
        <f t="shared" si="19"/>
        <v>0</v>
      </c>
      <c r="BT26" s="154">
        <f t="shared" si="19"/>
        <v>0</v>
      </c>
      <c r="BU26" s="154">
        <f t="shared" si="19"/>
        <v>0</v>
      </c>
      <c r="BV26" s="154">
        <f t="shared" si="19"/>
        <v>0</v>
      </c>
      <c r="BW26" s="154">
        <f t="shared" si="19"/>
        <v>0</v>
      </c>
      <c r="BX26" s="154">
        <f t="shared" si="19"/>
        <v>0</v>
      </c>
      <c r="BY26" s="154">
        <f t="shared" si="19"/>
        <v>0</v>
      </c>
      <c r="BZ26" s="154">
        <f t="shared" si="19"/>
        <v>0</v>
      </c>
      <c r="CA26" s="154">
        <f t="shared" si="19"/>
        <v>0</v>
      </c>
      <c r="CB26" s="154">
        <f t="shared" si="19"/>
        <v>0</v>
      </c>
      <c r="CC26" s="154">
        <f t="shared" si="19"/>
        <v>0</v>
      </c>
      <c r="CD26" s="154">
        <f t="shared" si="19"/>
        <v>0</v>
      </c>
      <c r="CE26" s="154">
        <f t="shared" si="19"/>
        <v>0</v>
      </c>
      <c r="CF26" s="154">
        <f t="shared" si="19"/>
        <v>0</v>
      </c>
      <c r="CG26" s="154">
        <f t="shared" si="19"/>
        <v>0</v>
      </c>
      <c r="CH26" s="154">
        <f t="shared" si="19"/>
        <v>0</v>
      </c>
      <c r="CI26" s="154">
        <f t="shared" si="19"/>
        <v>0</v>
      </c>
      <c r="CJ26" s="154">
        <f t="shared" si="19"/>
        <v>0</v>
      </c>
      <c r="CK26" s="154">
        <f t="shared" si="19"/>
        <v>0</v>
      </c>
      <c r="CL26" s="154">
        <f t="shared" si="19"/>
        <v>0</v>
      </c>
      <c r="CM26" s="154">
        <f t="shared" si="19"/>
        <v>0</v>
      </c>
      <c r="CN26" s="154">
        <f t="shared" si="19"/>
        <v>0</v>
      </c>
      <c r="CO26" s="154">
        <f t="shared" si="19"/>
        <v>0</v>
      </c>
      <c r="CP26" s="154">
        <f t="shared" si="19"/>
        <v>0</v>
      </c>
      <c r="CQ26" s="154">
        <f t="shared" si="19"/>
        <v>0</v>
      </c>
      <c r="CR26" s="154">
        <f t="shared" si="19"/>
        <v>0</v>
      </c>
      <c r="CS26" s="154">
        <f t="shared" si="19"/>
        <v>0</v>
      </c>
      <c r="CT26" s="154">
        <f t="shared" si="19"/>
        <v>0</v>
      </c>
      <c r="CU26" s="154">
        <f t="shared" si="19"/>
        <v>0</v>
      </c>
      <c r="CV26" s="154">
        <f t="shared" si="19"/>
        <v>0</v>
      </c>
      <c r="CW26" s="154">
        <f t="shared" si="19"/>
        <v>0</v>
      </c>
    </row>
    <row r="27">
      <c r="A27" s="161"/>
      <c r="B27" s="157"/>
      <c r="C27" s="157" t="s">
        <v>48</v>
      </c>
      <c r="D27" s="157"/>
      <c r="E27" s="165"/>
      <c r="F27" s="161"/>
      <c r="G27" s="162"/>
      <c r="H27" s="162"/>
      <c r="I27" s="163"/>
      <c r="J27" s="164"/>
      <c r="K27" s="154">
        <f t="shared" ref="K27:CW27" si="20">1*EQ(ISOWEEKNUM($I27),K25)</f>
        <v>0</v>
      </c>
      <c r="L27" s="154">
        <f t="shared" si="20"/>
        <v>0</v>
      </c>
      <c r="M27" s="154">
        <f t="shared" si="20"/>
        <v>0</v>
      </c>
      <c r="N27" s="154">
        <f t="shared" si="20"/>
        <v>0</v>
      </c>
      <c r="O27" s="154">
        <f t="shared" si="20"/>
        <v>0</v>
      </c>
      <c r="P27" s="154">
        <f t="shared" si="20"/>
        <v>0</v>
      </c>
      <c r="Q27" s="154">
        <f t="shared" si="20"/>
        <v>0</v>
      </c>
      <c r="R27" s="154">
        <f t="shared" si="20"/>
        <v>0</v>
      </c>
      <c r="S27" s="154">
        <f t="shared" si="20"/>
        <v>0</v>
      </c>
      <c r="T27" s="154">
        <f t="shared" si="20"/>
        <v>0</v>
      </c>
      <c r="U27" s="154">
        <f t="shared" si="20"/>
        <v>0</v>
      </c>
      <c r="V27" s="154">
        <f t="shared" si="20"/>
        <v>0</v>
      </c>
      <c r="W27" s="154">
        <f t="shared" si="20"/>
        <v>0</v>
      </c>
      <c r="X27" s="154">
        <f t="shared" si="20"/>
        <v>0</v>
      </c>
      <c r="Y27" s="154">
        <f t="shared" si="20"/>
        <v>0</v>
      </c>
      <c r="Z27" s="154">
        <f t="shared" si="20"/>
        <v>0</v>
      </c>
      <c r="AA27" s="154">
        <f t="shared" si="20"/>
        <v>0</v>
      </c>
      <c r="AB27" s="154">
        <f t="shared" si="20"/>
        <v>0</v>
      </c>
      <c r="AC27" s="154">
        <f t="shared" si="20"/>
        <v>0</v>
      </c>
      <c r="AD27" s="154">
        <f t="shared" si="20"/>
        <v>0</v>
      </c>
      <c r="AE27" s="154">
        <f t="shared" si="20"/>
        <v>0</v>
      </c>
      <c r="AF27" s="154">
        <f t="shared" si="20"/>
        <v>0</v>
      </c>
      <c r="AG27" s="154">
        <f t="shared" si="20"/>
        <v>0</v>
      </c>
      <c r="AH27" s="154">
        <f t="shared" si="20"/>
        <v>0</v>
      </c>
      <c r="AI27" s="154">
        <f t="shared" si="20"/>
        <v>0</v>
      </c>
      <c r="AJ27" s="154">
        <f t="shared" si="20"/>
        <v>0</v>
      </c>
      <c r="AK27" s="154">
        <f t="shared" si="20"/>
        <v>0</v>
      </c>
      <c r="AL27" s="154">
        <f t="shared" si="20"/>
        <v>0</v>
      </c>
      <c r="AM27" s="154">
        <f t="shared" si="20"/>
        <v>0</v>
      </c>
      <c r="AN27" s="154">
        <f t="shared" si="20"/>
        <v>0</v>
      </c>
      <c r="AO27" s="154">
        <f t="shared" si="20"/>
        <v>0</v>
      </c>
      <c r="AP27" s="154">
        <f t="shared" si="20"/>
        <v>0</v>
      </c>
      <c r="AQ27" s="154">
        <f t="shared" si="20"/>
        <v>0</v>
      </c>
      <c r="AR27" s="154">
        <f t="shared" si="20"/>
        <v>0</v>
      </c>
      <c r="AS27" s="154">
        <f t="shared" si="20"/>
        <v>0</v>
      </c>
      <c r="AT27" s="154">
        <f t="shared" si="20"/>
        <v>0</v>
      </c>
      <c r="AU27" s="154">
        <f t="shared" si="20"/>
        <v>0</v>
      </c>
      <c r="AV27" s="154">
        <f t="shared" si="20"/>
        <v>0</v>
      </c>
      <c r="AW27" s="154">
        <f t="shared" si="20"/>
        <v>0</v>
      </c>
      <c r="AX27" s="154">
        <f t="shared" si="20"/>
        <v>0</v>
      </c>
      <c r="AY27" s="154">
        <f t="shared" si="20"/>
        <v>0</v>
      </c>
      <c r="AZ27" s="154">
        <f t="shared" si="20"/>
        <v>0</v>
      </c>
      <c r="BA27" s="154">
        <f t="shared" si="20"/>
        <v>0</v>
      </c>
      <c r="BB27" s="154">
        <f t="shared" si="20"/>
        <v>0</v>
      </c>
      <c r="BC27" s="154">
        <f t="shared" si="20"/>
        <v>0</v>
      </c>
      <c r="BD27" s="154">
        <f t="shared" si="20"/>
        <v>0</v>
      </c>
      <c r="BE27" s="154">
        <f t="shared" si="20"/>
        <v>0</v>
      </c>
      <c r="BF27" s="154">
        <f t="shared" si="20"/>
        <v>0</v>
      </c>
      <c r="BG27" s="154">
        <f t="shared" si="20"/>
        <v>0</v>
      </c>
      <c r="BH27" s="154">
        <f t="shared" si="20"/>
        <v>0</v>
      </c>
      <c r="BI27" s="154">
        <f t="shared" si="20"/>
        <v>0</v>
      </c>
      <c r="BJ27" s="154">
        <f t="shared" si="20"/>
        <v>0</v>
      </c>
      <c r="BK27" s="154">
        <f t="shared" si="20"/>
        <v>0</v>
      </c>
      <c r="BL27" s="154">
        <f t="shared" si="20"/>
        <v>0</v>
      </c>
      <c r="BM27" s="154">
        <f t="shared" si="20"/>
        <v>0</v>
      </c>
      <c r="BN27" s="154">
        <f t="shared" si="20"/>
        <v>0</v>
      </c>
      <c r="BO27" s="154">
        <f t="shared" si="20"/>
        <v>0</v>
      </c>
      <c r="BP27" s="154">
        <f t="shared" si="20"/>
        <v>0</v>
      </c>
      <c r="BQ27" s="154">
        <f t="shared" si="20"/>
        <v>0</v>
      </c>
      <c r="BR27" s="154">
        <f t="shared" si="20"/>
        <v>0</v>
      </c>
      <c r="BS27" s="154">
        <f t="shared" si="20"/>
        <v>0</v>
      </c>
      <c r="BT27" s="154">
        <f t="shared" si="20"/>
        <v>0</v>
      </c>
      <c r="BU27" s="154">
        <f t="shared" si="20"/>
        <v>0</v>
      </c>
      <c r="BV27" s="154">
        <f t="shared" si="20"/>
        <v>0</v>
      </c>
      <c r="BW27" s="154">
        <f t="shared" si="20"/>
        <v>0</v>
      </c>
      <c r="BX27" s="154">
        <f t="shared" si="20"/>
        <v>0</v>
      </c>
      <c r="BY27" s="154">
        <f t="shared" si="20"/>
        <v>0</v>
      </c>
      <c r="BZ27" s="154">
        <f t="shared" si="20"/>
        <v>0</v>
      </c>
      <c r="CA27" s="154">
        <f t="shared" si="20"/>
        <v>0</v>
      </c>
      <c r="CB27" s="154">
        <f t="shared" si="20"/>
        <v>0</v>
      </c>
      <c r="CC27" s="154">
        <f t="shared" si="20"/>
        <v>0</v>
      </c>
      <c r="CD27" s="154">
        <f t="shared" si="20"/>
        <v>0</v>
      </c>
      <c r="CE27" s="154">
        <f t="shared" si="20"/>
        <v>0</v>
      </c>
      <c r="CF27" s="154">
        <f t="shared" si="20"/>
        <v>0</v>
      </c>
      <c r="CG27" s="154">
        <f t="shared" si="20"/>
        <v>0</v>
      </c>
      <c r="CH27" s="154">
        <f t="shared" si="20"/>
        <v>0</v>
      </c>
      <c r="CI27" s="154">
        <f t="shared" si="20"/>
        <v>0</v>
      </c>
      <c r="CJ27" s="154">
        <f t="shared" si="20"/>
        <v>0</v>
      </c>
      <c r="CK27" s="154">
        <f t="shared" si="20"/>
        <v>0</v>
      </c>
      <c r="CL27" s="154">
        <f t="shared" si="20"/>
        <v>0</v>
      </c>
      <c r="CM27" s="154">
        <f t="shared" si="20"/>
        <v>0</v>
      </c>
      <c r="CN27" s="154">
        <f t="shared" si="20"/>
        <v>0</v>
      </c>
      <c r="CO27" s="154">
        <f t="shared" si="20"/>
        <v>0</v>
      </c>
      <c r="CP27" s="154">
        <f t="shared" si="20"/>
        <v>0</v>
      </c>
      <c r="CQ27" s="154">
        <f t="shared" si="20"/>
        <v>0</v>
      </c>
      <c r="CR27" s="154">
        <f t="shared" si="20"/>
        <v>0</v>
      </c>
      <c r="CS27" s="154">
        <f t="shared" si="20"/>
        <v>0</v>
      </c>
      <c r="CT27" s="154">
        <f t="shared" si="20"/>
        <v>0</v>
      </c>
      <c r="CU27" s="154">
        <f t="shared" si="20"/>
        <v>0</v>
      </c>
      <c r="CV27" s="154">
        <f t="shared" si="20"/>
        <v>0</v>
      </c>
      <c r="CW27" s="154">
        <f t="shared" si="20"/>
        <v>0</v>
      </c>
    </row>
    <row r="28">
      <c r="A28" s="161">
        <v>5.0</v>
      </c>
      <c r="B28" s="157" t="str">
        <f>RAB!C18</f>
        <v>Neon Text "Merdeka Belajar"</v>
      </c>
      <c r="C28" s="94"/>
      <c r="D28" s="94"/>
      <c r="E28" s="156">
        <v>1.0</v>
      </c>
      <c r="F28" s="153"/>
      <c r="G28" s="152"/>
      <c r="H28" s="152"/>
      <c r="I28" s="158"/>
      <c r="J28" s="159"/>
      <c r="K28" s="154">
        <f t="shared" ref="K28:CW28" si="21">1*EQ(ISOWEEKNUM($I28),K26)</f>
        <v>0</v>
      </c>
      <c r="L28" s="154">
        <f t="shared" si="21"/>
        <v>0</v>
      </c>
      <c r="M28" s="154">
        <f t="shared" si="21"/>
        <v>0</v>
      </c>
      <c r="N28" s="154">
        <f t="shared" si="21"/>
        <v>0</v>
      </c>
      <c r="O28" s="154">
        <f t="shared" si="21"/>
        <v>0</v>
      </c>
      <c r="P28" s="154">
        <f t="shared" si="21"/>
        <v>0</v>
      </c>
      <c r="Q28" s="154">
        <f t="shared" si="21"/>
        <v>0</v>
      </c>
      <c r="R28" s="154">
        <f t="shared" si="21"/>
        <v>0</v>
      </c>
      <c r="S28" s="154">
        <f t="shared" si="21"/>
        <v>0</v>
      </c>
      <c r="T28" s="154">
        <f t="shared" si="21"/>
        <v>0</v>
      </c>
      <c r="U28" s="154">
        <f t="shared" si="21"/>
        <v>0</v>
      </c>
      <c r="V28" s="154">
        <f t="shared" si="21"/>
        <v>0</v>
      </c>
      <c r="W28" s="154">
        <f t="shared" si="21"/>
        <v>0</v>
      </c>
      <c r="X28" s="154">
        <f t="shared" si="21"/>
        <v>0</v>
      </c>
      <c r="Y28" s="154">
        <f t="shared" si="21"/>
        <v>0</v>
      </c>
      <c r="Z28" s="154">
        <f t="shared" si="21"/>
        <v>0</v>
      </c>
      <c r="AA28" s="154">
        <f t="shared" si="21"/>
        <v>0</v>
      </c>
      <c r="AB28" s="154">
        <f t="shared" si="21"/>
        <v>0</v>
      </c>
      <c r="AC28" s="154">
        <f t="shared" si="21"/>
        <v>0</v>
      </c>
      <c r="AD28" s="154">
        <f t="shared" si="21"/>
        <v>0</v>
      </c>
      <c r="AE28" s="154">
        <f t="shared" si="21"/>
        <v>0</v>
      </c>
      <c r="AF28" s="154">
        <f t="shared" si="21"/>
        <v>0</v>
      </c>
      <c r="AG28" s="154">
        <f t="shared" si="21"/>
        <v>0</v>
      </c>
      <c r="AH28" s="154">
        <f t="shared" si="21"/>
        <v>0</v>
      </c>
      <c r="AI28" s="154">
        <f t="shared" si="21"/>
        <v>0</v>
      </c>
      <c r="AJ28" s="154">
        <f t="shared" si="21"/>
        <v>0</v>
      </c>
      <c r="AK28" s="154">
        <f t="shared" si="21"/>
        <v>0</v>
      </c>
      <c r="AL28" s="154">
        <f t="shared" si="21"/>
        <v>0</v>
      </c>
      <c r="AM28" s="154">
        <f t="shared" si="21"/>
        <v>0</v>
      </c>
      <c r="AN28" s="154">
        <f t="shared" si="21"/>
        <v>0</v>
      </c>
      <c r="AO28" s="154">
        <f t="shared" si="21"/>
        <v>0</v>
      </c>
      <c r="AP28" s="154">
        <f t="shared" si="21"/>
        <v>0</v>
      </c>
      <c r="AQ28" s="154">
        <f t="shared" si="21"/>
        <v>0</v>
      </c>
      <c r="AR28" s="154">
        <f t="shared" si="21"/>
        <v>0</v>
      </c>
      <c r="AS28" s="154">
        <f t="shared" si="21"/>
        <v>0</v>
      </c>
      <c r="AT28" s="154">
        <f t="shared" si="21"/>
        <v>0</v>
      </c>
      <c r="AU28" s="154">
        <f t="shared" si="21"/>
        <v>0</v>
      </c>
      <c r="AV28" s="154">
        <f t="shared" si="21"/>
        <v>0</v>
      </c>
      <c r="AW28" s="154">
        <f t="shared" si="21"/>
        <v>0</v>
      </c>
      <c r="AX28" s="154">
        <f t="shared" si="21"/>
        <v>0</v>
      </c>
      <c r="AY28" s="154">
        <f t="shared" si="21"/>
        <v>0</v>
      </c>
      <c r="AZ28" s="154">
        <f t="shared" si="21"/>
        <v>0</v>
      </c>
      <c r="BA28" s="154">
        <f t="shared" si="21"/>
        <v>0</v>
      </c>
      <c r="BB28" s="154">
        <f t="shared" si="21"/>
        <v>0</v>
      </c>
      <c r="BC28" s="154">
        <f t="shared" si="21"/>
        <v>0</v>
      </c>
      <c r="BD28" s="154">
        <f t="shared" si="21"/>
        <v>0</v>
      </c>
      <c r="BE28" s="154">
        <f t="shared" si="21"/>
        <v>0</v>
      </c>
      <c r="BF28" s="154">
        <f t="shared" si="21"/>
        <v>0</v>
      </c>
      <c r="BG28" s="154">
        <f t="shared" si="21"/>
        <v>0</v>
      </c>
      <c r="BH28" s="154">
        <f t="shared" si="21"/>
        <v>0</v>
      </c>
      <c r="BI28" s="154">
        <f t="shared" si="21"/>
        <v>0</v>
      </c>
      <c r="BJ28" s="154">
        <f t="shared" si="21"/>
        <v>0</v>
      </c>
      <c r="BK28" s="154">
        <f t="shared" si="21"/>
        <v>0</v>
      </c>
      <c r="BL28" s="154">
        <f t="shared" si="21"/>
        <v>0</v>
      </c>
      <c r="BM28" s="154">
        <f t="shared" si="21"/>
        <v>0</v>
      </c>
      <c r="BN28" s="154">
        <f t="shared" si="21"/>
        <v>0</v>
      </c>
      <c r="BO28" s="154">
        <f t="shared" si="21"/>
        <v>0</v>
      </c>
      <c r="BP28" s="154">
        <f t="shared" si="21"/>
        <v>0</v>
      </c>
      <c r="BQ28" s="154">
        <f t="shared" si="21"/>
        <v>0</v>
      </c>
      <c r="BR28" s="154">
        <f t="shared" si="21"/>
        <v>0</v>
      </c>
      <c r="BS28" s="154">
        <f t="shared" si="21"/>
        <v>0</v>
      </c>
      <c r="BT28" s="154">
        <f t="shared" si="21"/>
        <v>0</v>
      </c>
      <c r="BU28" s="154">
        <f t="shared" si="21"/>
        <v>0</v>
      </c>
      <c r="BV28" s="154">
        <f t="shared" si="21"/>
        <v>0</v>
      </c>
      <c r="BW28" s="154">
        <f t="shared" si="21"/>
        <v>0</v>
      </c>
      <c r="BX28" s="154">
        <f t="shared" si="21"/>
        <v>0</v>
      </c>
      <c r="BY28" s="154">
        <f t="shared" si="21"/>
        <v>0</v>
      </c>
      <c r="BZ28" s="154">
        <f t="shared" si="21"/>
        <v>0</v>
      </c>
      <c r="CA28" s="154">
        <f t="shared" si="21"/>
        <v>0</v>
      </c>
      <c r="CB28" s="154">
        <f t="shared" si="21"/>
        <v>0</v>
      </c>
      <c r="CC28" s="154">
        <f t="shared" si="21"/>
        <v>0</v>
      </c>
      <c r="CD28" s="154">
        <f t="shared" si="21"/>
        <v>0</v>
      </c>
      <c r="CE28" s="154">
        <f t="shared" si="21"/>
        <v>0</v>
      </c>
      <c r="CF28" s="154">
        <f t="shared" si="21"/>
        <v>0</v>
      </c>
      <c r="CG28" s="154">
        <f t="shared" si="21"/>
        <v>0</v>
      </c>
      <c r="CH28" s="154">
        <f t="shared" si="21"/>
        <v>0</v>
      </c>
      <c r="CI28" s="154">
        <f t="shared" si="21"/>
        <v>0</v>
      </c>
      <c r="CJ28" s="154">
        <f t="shared" si="21"/>
        <v>0</v>
      </c>
      <c r="CK28" s="154">
        <f t="shared" si="21"/>
        <v>0</v>
      </c>
      <c r="CL28" s="154">
        <f t="shared" si="21"/>
        <v>0</v>
      </c>
      <c r="CM28" s="154">
        <f t="shared" si="21"/>
        <v>0</v>
      </c>
      <c r="CN28" s="154">
        <f t="shared" si="21"/>
        <v>0</v>
      </c>
      <c r="CO28" s="154">
        <f t="shared" si="21"/>
        <v>0</v>
      </c>
      <c r="CP28" s="154">
        <f t="shared" si="21"/>
        <v>0</v>
      </c>
      <c r="CQ28" s="154">
        <f t="shared" si="21"/>
        <v>0</v>
      </c>
      <c r="CR28" s="154">
        <f t="shared" si="21"/>
        <v>0</v>
      </c>
      <c r="CS28" s="154">
        <f t="shared" si="21"/>
        <v>0</v>
      </c>
      <c r="CT28" s="154">
        <f t="shared" si="21"/>
        <v>0</v>
      </c>
      <c r="CU28" s="154">
        <f t="shared" si="21"/>
        <v>0</v>
      </c>
      <c r="CV28" s="154">
        <f t="shared" si="21"/>
        <v>0</v>
      </c>
      <c r="CW28" s="154">
        <f t="shared" si="21"/>
        <v>0</v>
      </c>
    </row>
    <row r="29">
      <c r="A29" s="161"/>
      <c r="B29" s="157"/>
      <c r="C29" s="157" t="s">
        <v>41</v>
      </c>
      <c r="D29" s="157"/>
      <c r="E29" s="165"/>
      <c r="F29" s="161"/>
      <c r="G29" s="162"/>
      <c r="H29" s="162"/>
      <c r="I29" s="163"/>
      <c r="J29" s="164"/>
      <c r="K29" s="154">
        <f t="shared" ref="K29:CW29" si="22">1*EQ(ISOWEEKNUM($I29),K27)</f>
        <v>0</v>
      </c>
      <c r="L29" s="154">
        <f t="shared" si="22"/>
        <v>0</v>
      </c>
      <c r="M29" s="154">
        <f t="shared" si="22"/>
        <v>0</v>
      </c>
      <c r="N29" s="154">
        <f t="shared" si="22"/>
        <v>0</v>
      </c>
      <c r="O29" s="154">
        <f t="shared" si="22"/>
        <v>0</v>
      </c>
      <c r="P29" s="154">
        <f t="shared" si="22"/>
        <v>0</v>
      </c>
      <c r="Q29" s="154">
        <f t="shared" si="22"/>
        <v>0</v>
      </c>
      <c r="R29" s="154">
        <f t="shared" si="22"/>
        <v>0</v>
      </c>
      <c r="S29" s="154">
        <f t="shared" si="22"/>
        <v>0</v>
      </c>
      <c r="T29" s="154">
        <f t="shared" si="22"/>
        <v>0</v>
      </c>
      <c r="U29" s="154">
        <f t="shared" si="22"/>
        <v>0</v>
      </c>
      <c r="V29" s="154">
        <f t="shared" si="22"/>
        <v>0</v>
      </c>
      <c r="W29" s="154">
        <f t="shared" si="22"/>
        <v>0</v>
      </c>
      <c r="X29" s="154">
        <f t="shared" si="22"/>
        <v>0</v>
      </c>
      <c r="Y29" s="154">
        <f t="shared" si="22"/>
        <v>0</v>
      </c>
      <c r="Z29" s="154">
        <f t="shared" si="22"/>
        <v>0</v>
      </c>
      <c r="AA29" s="154">
        <f t="shared" si="22"/>
        <v>0</v>
      </c>
      <c r="AB29" s="154">
        <f t="shared" si="22"/>
        <v>0</v>
      </c>
      <c r="AC29" s="154">
        <f t="shared" si="22"/>
        <v>0</v>
      </c>
      <c r="AD29" s="154">
        <f t="shared" si="22"/>
        <v>0</v>
      </c>
      <c r="AE29" s="154">
        <f t="shared" si="22"/>
        <v>0</v>
      </c>
      <c r="AF29" s="154">
        <f t="shared" si="22"/>
        <v>0</v>
      </c>
      <c r="AG29" s="154">
        <f t="shared" si="22"/>
        <v>0</v>
      </c>
      <c r="AH29" s="154">
        <f t="shared" si="22"/>
        <v>0</v>
      </c>
      <c r="AI29" s="154">
        <f t="shared" si="22"/>
        <v>0</v>
      </c>
      <c r="AJ29" s="154">
        <f t="shared" si="22"/>
        <v>0</v>
      </c>
      <c r="AK29" s="154">
        <f t="shared" si="22"/>
        <v>0</v>
      </c>
      <c r="AL29" s="154">
        <f t="shared" si="22"/>
        <v>0</v>
      </c>
      <c r="AM29" s="154">
        <f t="shared" si="22"/>
        <v>0</v>
      </c>
      <c r="AN29" s="154">
        <f t="shared" si="22"/>
        <v>0</v>
      </c>
      <c r="AO29" s="154">
        <f t="shared" si="22"/>
        <v>0</v>
      </c>
      <c r="AP29" s="154">
        <f t="shared" si="22"/>
        <v>0</v>
      </c>
      <c r="AQ29" s="154">
        <f t="shared" si="22"/>
        <v>0</v>
      </c>
      <c r="AR29" s="154">
        <f t="shared" si="22"/>
        <v>0</v>
      </c>
      <c r="AS29" s="154">
        <f t="shared" si="22"/>
        <v>0</v>
      </c>
      <c r="AT29" s="154">
        <f t="shared" si="22"/>
        <v>0</v>
      </c>
      <c r="AU29" s="154">
        <f t="shared" si="22"/>
        <v>0</v>
      </c>
      <c r="AV29" s="154">
        <f t="shared" si="22"/>
        <v>0</v>
      </c>
      <c r="AW29" s="154">
        <f t="shared" si="22"/>
        <v>0</v>
      </c>
      <c r="AX29" s="154">
        <f t="shared" si="22"/>
        <v>0</v>
      </c>
      <c r="AY29" s="154">
        <f t="shared" si="22"/>
        <v>0</v>
      </c>
      <c r="AZ29" s="154">
        <f t="shared" si="22"/>
        <v>0</v>
      </c>
      <c r="BA29" s="154">
        <f t="shared" si="22"/>
        <v>0</v>
      </c>
      <c r="BB29" s="154">
        <f t="shared" si="22"/>
        <v>0</v>
      </c>
      <c r="BC29" s="154">
        <f t="shared" si="22"/>
        <v>0</v>
      </c>
      <c r="BD29" s="154">
        <f t="shared" si="22"/>
        <v>0</v>
      </c>
      <c r="BE29" s="154">
        <f t="shared" si="22"/>
        <v>0</v>
      </c>
      <c r="BF29" s="154">
        <f t="shared" si="22"/>
        <v>0</v>
      </c>
      <c r="BG29" s="154">
        <f t="shared" si="22"/>
        <v>0</v>
      </c>
      <c r="BH29" s="154">
        <f t="shared" si="22"/>
        <v>0</v>
      </c>
      <c r="BI29" s="154">
        <f t="shared" si="22"/>
        <v>0</v>
      </c>
      <c r="BJ29" s="154">
        <f t="shared" si="22"/>
        <v>0</v>
      </c>
      <c r="BK29" s="154">
        <f t="shared" si="22"/>
        <v>0</v>
      </c>
      <c r="BL29" s="154">
        <f t="shared" si="22"/>
        <v>0</v>
      </c>
      <c r="BM29" s="154">
        <f t="shared" si="22"/>
        <v>0</v>
      </c>
      <c r="BN29" s="154">
        <f t="shared" si="22"/>
        <v>0</v>
      </c>
      <c r="BO29" s="154">
        <f t="shared" si="22"/>
        <v>0</v>
      </c>
      <c r="BP29" s="154">
        <f t="shared" si="22"/>
        <v>0</v>
      </c>
      <c r="BQ29" s="154">
        <f t="shared" si="22"/>
        <v>0</v>
      </c>
      <c r="BR29" s="154">
        <f t="shared" si="22"/>
        <v>0</v>
      </c>
      <c r="BS29" s="154">
        <f t="shared" si="22"/>
        <v>0</v>
      </c>
      <c r="BT29" s="154">
        <f t="shared" si="22"/>
        <v>0</v>
      </c>
      <c r="BU29" s="154">
        <f t="shared" si="22"/>
        <v>0</v>
      </c>
      <c r="BV29" s="154">
        <f t="shared" si="22"/>
        <v>0</v>
      </c>
      <c r="BW29" s="154">
        <f t="shared" si="22"/>
        <v>0</v>
      </c>
      <c r="BX29" s="154">
        <f t="shared" si="22"/>
        <v>0</v>
      </c>
      <c r="BY29" s="154">
        <f t="shared" si="22"/>
        <v>0</v>
      </c>
      <c r="BZ29" s="154">
        <f t="shared" si="22"/>
        <v>0</v>
      </c>
      <c r="CA29" s="154">
        <f t="shared" si="22"/>
        <v>0</v>
      </c>
      <c r="CB29" s="154">
        <f t="shared" si="22"/>
        <v>0</v>
      </c>
      <c r="CC29" s="154">
        <f t="shared" si="22"/>
        <v>0</v>
      </c>
      <c r="CD29" s="154">
        <f t="shared" si="22"/>
        <v>0</v>
      </c>
      <c r="CE29" s="154">
        <f t="shared" si="22"/>
        <v>0</v>
      </c>
      <c r="CF29" s="154">
        <f t="shared" si="22"/>
        <v>0</v>
      </c>
      <c r="CG29" s="154">
        <f t="shared" si="22"/>
        <v>0</v>
      </c>
      <c r="CH29" s="154">
        <f t="shared" si="22"/>
        <v>0</v>
      </c>
      <c r="CI29" s="154">
        <f t="shared" si="22"/>
        <v>0</v>
      </c>
      <c r="CJ29" s="154">
        <f t="shared" si="22"/>
        <v>0</v>
      </c>
      <c r="CK29" s="154">
        <f t="shared" si="22"/>
        <v>0</v>
      </c>
      <c r="CL29" s="154">
        <f t="shared" si="22"/>
        <v>0</v>
      </c>
      <c r="CM29" s="154">
        <f t="shared" si="22"/>
        <v>0</v>
      </c>
      <c r="CN29" s="154">
        <f t="shared" si="22"/>
        <v>0</v>
      </c>
      <c r="CO29" s="154">
        <f t="shared" si="22"/>
        <v>0</v>
      </c>
      <c r="CP29" s="154">
        <f t="shared" si="22"/>
        <v>0</v>
      </c>
      <c r="CQ29" s="154">
        <f t="shared" si="22"/>
        <v>0</v>
      </c>
      <c r="CR29" s="154">
        <f t="shared" si="22"/>
        <v>0</v>
      </c>
      <c r="CS29" s="154">
        <f t="shared" si="22"/>
        <v>0</v>
      </c>
      <c r="CT29" s="154">
        <f t="shared" si="22"/>
        <v>0</v>
      </c>
      <c r="CU29" s="154">
        <f t="shared" si="22"/>
        <v>0</v>
      </c>
      <c r="CV29" s="154">
        <f t="shared" si="22"/>
        <v>0</v>
      </c>
      <c r="CW29" s="154">
        <f t="shared" si="22"/>
        <v>0</v>
      </c>
    </row>
    <row r="30">
      <c r="A30" s="161"/>
      <c r="B30" s="157"/>
      <c r="C30" s="157" t="s">
        <v>49</v>
      </c>
      <c r="D30" s="157"/>
      <c r="E30" s="165"/>
      <c r="F30" s="161"/>
      <c r="G30" s="162"/>
      <c r="H30" s="162"/>
      <c r="I30" s="163"/>
      <c r="J30" s="164"/>
      <c r="K30" s="154">
        <f t="shared" ref="K30:CW30" si="23">1*EQ(ISOWEEKNUM($I30),K28)</f>
        <v>0</v>
      </c>
      <c r="L30" s="154">
        <f t="shared" si="23"/>
        <v>0</v>
      </c>
      <c r="M30" s="154">
        <f t="shared" si="23"/>
        <v>0</v>
      </c>
      <c r="N30" s="154">
        <f t="shared" si="23"/>
        <v>0</v>
      </c>
      <c r="O30" s="154">
        <f t="shared" si="23"/>
        <v>0</v>
      </c>
      <c r="P30" s="154">
        <f t="shared" si="23"/>
        <v>0</v>
      </c>
      <c r="Q30" s="154">
        <f t="shared" si="23"/>
        <v>0</v>
      </c>
      <c r="R30" s="154">
        <f t="shared" si="23"/>
        <v>0</v>
      </c>
      <c r="S30" s="154">
        <f t="shared" si="23"/>
        <v>0</v>
      </c>
      <c r="T30" s="154">
        <f t="shared" si="23"/>
        <v>0</v>
      </c>
      <c r="U30" s="154">
        <f t="shared" si="23"/>
        <v>0</v>
      </c>
      <c r="V30" s="154">
        <f t="shared" si="23"/>
        <v>0</v>
      </c>
      <c r="W30" s="154">
        <f t="shared" si="23"/>
        <v>0</v>
      </c>
      <c r="X30" s="154">
        <f t="shared" si="23"/>
        <v>0</v>
      </c>
      <c r="Y30" s="154">
        <f t="shared" si="23"/>
        <v>0</v>
      </c>
      <c r="Z30" s="154">
        <f t="shared" si="23"/>
        <v>0</v>
      </c>
      <c r="AA30" s="154">
        <f t="shared" si="23"/>
        <v>0</v>
      </c>
      <c r="AB30" s="154">
        <f t="shared" si="23"/>
        <v>0</v>
      </c>
      <c r="AC30" s="154">
        <f t="shared" si="23"/>
        <v>0</v>
      </c>
      <c r="AD30" s="154">
        <f t="shared" si="23"/>
        <v>0</v>
      </c>
      <c r="AE30" s="154">
        <f t="shared" si="23"/>
        <v>0</v>
      </c>
      <c r="AF30" s="154">
        <f t="shared" si="23"/>
        <v>0</v>
      </c>
      <c r="AG30" s="154">
        <f t="shared" si="23"/>
        <v>0</v>
      </c>
      <c r="AH30" s="154">
        <f t="shared" si="23"/>
        <v>0</v>
      </c>
      <c r="AI30" s="154">
        <f t="shared" si="23"/>
        <v>0</v>
      </c>
      <c r="AJ30" s="154">
        <f t="shared" si="23"/>
        <v>0</v>
      </c>
      <c r="AK30" s="154">
        <f t="shared" si="23"/>
        <v>0</v>
      </c>
      <c r="AL30" s="154">
        <f t="shared" si="23"/>
        <v>0</v>
      </c>
      <c r="AM30" s="154">
        <f t="shared" si="23"/>
        <v>0</v>
      </c>
      <c r="AN30" s="154">
        <f t="shared" si="23"/>
        <v>0</v>
      </c>
      <c r="AO30" s="154">
        <f t="shared" si="23"/>
        <v>0</v>
      </c>
      <c r="AP30" s="154">
        <f t="shared" si="23"/>
        <v>0</v>
      </c>
      <c r="AQ30" s="154">
        <f t="shared" si="23"/>
        <v>0</v>
      </c>
      <c r="AR30" s="154">
        <f t="shared" si="23"/>
        <v>0</v>
      </c>
      <c r="AS30" s="154">
        <f t="shared" si="23"/>
        <v>0</v>
      </c>
      <c r="AT30" s="154">
        <f t="shared" si="23"/>
        <v>0</v>
      </c>
      <c r="AU30" s="154">
        <f t="shared" si="23"/>
        <v>0</v>
      </c>
      <c r="AV30" s="154">
        <f t="shared" si="23"/>
        <v>0</v>
      </c>
      <c r="AW30" s="154">
        <f t="shared" si="23"/>
        <v>0</v>
      </c>
      <c r="AX30" s="154">
        <f t="shared" si="23"/>
        <v>0</v>
      </c>
      <c r="AY30" s="154">
        <f t="shared" si="23"/>
        <v>0</v>
      </c>
      <c r="AZ30" s="154">
        <f t="shared" si="23"/>
        <v>0</v>
      </c>
      <c r="BA30" s="154">
        <f t="shared" si="23"/>
        <v>0</v>
      </c>
      <c r="BB30" s="154">
        <f t="shared" si="23"/>
        <v>0</v>
      </c>
      <c r="BC30" s="154">
        <f t="shared" si="23"/>
        <v>0</v>
      </c>
      <c r="BD30" s="154">
        <f t="shared" si="23"/>
        <v>0</v>
      </c>
      <c r="BE30" s="154">
        <f t="shared" si="23"/>
        <v>0</v>
      </c>
      <c r="BF30" s="154">
        <f t="shared" si="23"/>
        <v>0</v>
      </c>
      <c r="BG30" s="154">
        <f t="shared" si="23"/>
        <v>0</v>
      </c>
      <c r="BH30" s="154">
        <f t="shared" si="23"/>
        <v>0</v>
      </c>
      <c r="BI30" s="154">
        <f t="shared" si="23"/>
        <v>0</v>
      </c>
      <c r="BJ30" s="154">
        <f t="shared" si="23"/>
        <v>0</v>
      </c>
      <c r="BK30" s="154">
        <f t="shared" si="23"/>
        <v>0</v>
      </c>
      <c r="BL30" s="154">
        <f t="shared" si="23"/>
        <v>0</v>
      </c>
      <c r="BM30" s="154">
        <f t="shared" si="23"/>
        <v>0</v>
      </c>
      <c r="BN30" s="154">
        <f t="shared" si="23"/>
        <v>0</v>
      </c>
      <c r="BO30" s="154">
        <f t="shared" si="23"/>
        <v>0</v>
      </c>
      <c r="BP30" s="154">
        <f t="shared" si="23"/>
        <v>0</v>
      </c>
      <c r="BQ30" s="154">
        <f t="shared" si="23"/>
        <v>0</v>
      </c>
      <c r="BR30" s="154">
        <f t="shared" si="23"/>
        <v>0</v>
      </c>
      <c r="BS30" s="154">
        <f t="shared" si="23"/>
        <v>0</v>
      </c>
      <c r="BT30" s="154">
        <f t="shared" si="23"/>
        <v>0</v>
      </c>
      <c r="BU30" s="154">
        <f t="shared" si="23"/>
        <v>0</v>
      </c>
      <c r="BV30" s="154">
        <f t="shared" si="23"/>
        <v>0</v>
      </c>
      <c r="BW30" s="154">
        <f t="shared" si="23"/>
        <v>0</v>
      </c>
      <c r="BX30" s="154">
        <f t="shared" si="23"/>
        <v>0</v>
      </c>
      <c r="BY30" s="154">
        <f t="shared" si="23"/>
        <v>0</v>
      </c>
      <c r="BZ30" s="154">
        <f t="shared" si="23"/>
        <v>0</v>
      </c>
      <c r="CA30" s="154">
        <f t="shared" si="23"/>
        <v>0</v>
      </c>
      <c r="CB30" s="154">
        <f t="shared" si="23"/>
        <v>0</v>
      </c>
      <c r="CC30" s="154">
        <f t="shared" si="23"/>
        <v>0</v>
      </c>
      <c r="CD30" s="154">
        <f t="shared" si="23"/>
        <v>0</v>
      </c>
      <c r="CE30" s="154">
        <f t="shared" si="23"/>
        <v>0</v>
      </c>
      <c r="CF30" s="154">
        <f t="shared" si="23"/>
        <v>0</v>
      </c>
      <c r="CG30" s="154">
        <f t="shared" si="23"/>
        <v>0</v>
      </c>
      <c r="CH30" s="154">
        <f t="shared" si="23"/>
        <v>0</v>
      </c>
      <c r="CI30" s="154">
        <f t="shared" si="23"/>
        <v>0</v>
      </c>
      <c r="CJ30" s="154">
        <f t="shared" si="23"/>
        <v>0</v>
      </c>
      <c r="CK30" s="154">
        <f t="shared" si="23"/>
        <v>0</v>
      </c>
      <c r="CL30" s="154">
        <f t="shared" si="23"/>
        <v>0</v>
      </c>
      <c r="CM30" s="154">
        <f t="shared" si="23"/>
        <v>0</v>
      </c>
      <c r="CN30" s="154">
        <f t="shared" si="23"/>
        <v>0</v>
      </c>
      <c r="CO30" s="154">
        <f t="shared" si="23"/>
        <v>0</v>
      </c>
      <c r="CP30" s="154">
        <f t="shared" si="23"/>
        <v>0</v>
      </c>
      <c r="CQ30" s="154">
        <f t="shared" si="23"/>
        <v>0</v>
      </c>
      <c r="CR30" s="154">
        <f t="shared" si="23"/>
        <v>0</v>
      </c>
      <c r="CS30" s="154">
        <f t="shared" si="23"/>
        <v>0</v>
      </c>
      <c r="CT30" s="154">
        <f t="shared" si="23"/>
        <v>0</v>
      </c>
      <c r="CU30" s="154">
        <f t="shared" si="23"/>
        <v>0</v>
      </c>
      <c r="CV30" s="154">
        <f t="shared" si="23"/>
        <v>0</v>
      </c>
      <c r="CW30" s="154">
        <f t="shared" si="23"/>
        <v>0</v>
      </c>
    </row>
    <row r="31">
      <c r="A31" s="161"/>
      <c r="B31" s="157"/>
      <c r="C31" s="157" t="s">
        <v>48</v>
      </c>
      <c r="D31" s="157"/>
      <c r="E31" s="165"/>
      <c r="F31" s="161"/>
      <c r="G31" s="162"/>
      <c r="H31" s="162"/>
      <c r="I31" s="163"/>
      <c r="J31" s="164"/>
      <c r="K31" s="154">
        <f t="shared" ref="K31:CW31" si="24">1*EQ(ISOWEEKNUM($I31),K29)</f>
        <v>0</v>
      </c>
      <c r="L31" s="154">
        <f t="shared" si="24"/>
        <v>0</v>
      </c>
      <c r="M31" s="154">
        <f t="shared" si="24"/>
        <v>0</v>
      </c>
      <c r="N31" s="154">
        <f t="shared" si="24"/>
        <v>0</v>
      </c>
      <c r="O31" s="154">
        <f t="shared" si="24"/>
        <v>0</v>
      </c>
      <c r="P31" s="154">
        <f t="shared" si="24"/>
        <v>0</v>
      </c>
      <c r="Q31" s="154">
        <f t="shared" si="24"/>
        <v>0</v>
      </c>
      <c r="R31" s="154">
        <f t="shared" si="24"/>
        <v>0</v>
      </c>
      <c r="S31" s="154">
        <f t="shared" si="24"/>
        <v>0</v>
      </c>
      <c r="T31" s="154">
        <f t="shared" si="24"/>
        <v>0</v>
      </c>
      <c r="U31" s="154">
        <f t="shared" si="24"/>
        <v>0</v>
      </c>
      <c r="V31" s="154">
        <f t="shared" si="24"/>
        <v>0</v>
      </c>
      <c r="W31" s="154">
        <f t="shared" si="24"/>
        <v>0</v>
      </c>
      <c r="X31" s="154">
        <f t="shared" si="24"/>
        <v>0</v>
      </c>
      <c r="Y31" s="154">
        <f t="shared" si="24"/>
        <v>0</v>
      </c>
      <c r="Z31" s="154">
        <f t="shared" si="24"/>
        <v>0</v>
      </c>
      <c r="AA31" s="154">
        <f t="shared" si="24"/>
        <v>0</v>
      </c>
      <c r="AB31" s="154">
        <f t="shared" si="24"/>
        <v>0</v>
      </c>
      <c r="AC31" s="154">
        <f t="shared" si="24"/>
        <v>0</v>
      </c>
      <c r="AD31" s="154">
        <f t="shared" si="24"/>
        <v>0</v>
      </c>
      <c r="AE31" s="154">
        <f t="shared" si="24"/>
        <v>0</v>
      </c>
      <c r="AF31" s="154">
        <f t="shared" si="24"/>
        <v>0</v>
      </c>
      <c r="AG31" s="154">
        <f t="shared" si="24"/>
        <v>0</v>
      </c>
      <c r="AH31" s="154">
        <f t="shared" si="24"/>
        <v>0</v>
      </c>
      <c r="AI31" s="154">
        <f t="shared" si="24"/>
        <v>0</v>
      </c>
      <c r="AJ31" s="154">
        <f t="shared" si="24"/>
        <v>0</v>
      </c>
      <c r="AK31" s="154">
        <f t="shared" si="24"/>
        <v>0</v>
      </c>
      <c r="AL31" s="154">
        <f t="shared" si="24"/>
        <v>0</v>
      </c>
      <c r="AM31" s="154">
        <f t="shared" si="24"/>
        <v>0</v>
      </c>
      <c r="AN31" s="154">
        <f t="shared" si="24"/>
        <v>0</v>
      </c>
      <c r="AO31" s="154">
        <f t="shared" si="24"/>
        <v>0</v>
      </c>
      <c r="AP31" s="154">
        <f t="shared" si="24"/>
        <v>0</v>
      </c>
      <c r="AQ31" s="154">
        <f t="shared" si="24"/>
        <v>0</v>
      </c>
      <c r="AR31" s="154">
        <f t="shared" si="24"/>
        <v>0</v>
      </c>
      <c r="AS31" s="154">
        <f t="shared" si="24"/>
        <v>0</v>
      </c>
      <c r="AT31" s="154">
        <f t="shared" si="24"/>
        <v>0</v>
      </c>
      <c r="AU31" s="154">
        <f t="shared" si="24"/>
        <v>0</v>
      </c>
      <c r="AV31" s="154">
        <f t="shared" si="24"/>
        <v>0</v>
      </c>
      <c r="AW31" s="154">
        <f t="shared" si="24"/>
        <v>0</v>
      </c>
      <c r="AX31" s="154">
        <f t="shared" si="24"/>
        <v>0</v>
      </c>
      <c r="AY31" s="154">
        <f t="shared" si="24"/>
        <v>0</v>
      </c>
      <c r="AZ31" s="154">
        <f t="shared" si="24"/>
        <v>0</v>
      </c>
      <c r="BA31" s="154">
        <f t="shared" si="24"/>
        <v>0</v>
      </c>
      <c r="BB31" s="154">
        <f t="shared" si="24"/>
        <v>0</v>
      </c>
      <c r="BC31" s="154">
        <f t="shared" si="24"/>
        <v>0</v>
      </c>
      <c r="BD31" s="154">
        <f t="shared" si="24"/>
        <v>0</v>
      </c>
      <c r="BE31" s="154">
        <f t="shared" si="24"/>
        <v>0</v>
      </c>
      <c r="BF31" s="154">
        <f t="shared" si="24"/>
        <v>0</v>
      </c>
      <c r="BG31" s="154">
        <f t="shared" si="24"/>
        <v>0</v>
      </c>
      <c r="BH31" s="154">
        <f t="shared" si="24"/>
        <v>0</v>
      </c>
      <c r="BI31" s="154">
        <f t="shared" si="24"/>
        <v>0</v>
      </c>
      <c r="BJ31" s="154">
        <f t="shared" si="24"/>
        <v>0</v>
      </c>
      <c r="BK31" s="154">
        <f t="shared" si="24"/>
        <v>0</v>
      </c>
      <c r="BL31" s="154">
        <f t="shared" si="24"/>
        <v>0</v>
      </c>
      <c r="BM31" s="154">
        <f t="shared" si="24"/>
        <v>0</v>
      </c>
      <c r="BN31" s="154">
        <f t="shared" si="24"/>
        <v>0</v>
      </c>
      <c r="BO31" s="154">
        <f t="shared" si="24"/>
        <v>0</v>
      </c>
      <c r="BP31" s="154">
        <f t="shared" si="24"/>
        <v>0</v>
      </c>
      <c r="BQ31" s="154">
        <f t="shared" si="24"/>
        <v>0</v>
      </c>
      <c r="BR31" s="154">
        <f t="shared" si="24"/>
        <v>0</v>
      </c>
      <c r="BS31" s="154">
        <f t="shared" si="24"/>
        <v>0</v>
      </c>
      <c r="BT31" s="154">
        <f t="shared" si="24"/>
        <v>0</v>
      </c>
      <c r="BU31" s="154">
        <f t="shared" si="24"/>
        <v>0</v>
      </c>
      <c r="BV31" s="154">
        <f t="shared" si="24"/>
        <v>0</v>
      </c>
      <c r="BW31" s="154">
        <f t="shared" si="24"/>
        <v>0</v>
      </c>
      <c r="BX31" s="154">
        <f t="shared" si="24"/>
        <v>0</v>
      </c>
      <c r="BY31" s="154">
        <f t="shared" si="24"/>
        <v>0</v>
      </c>
      <c r="BZ31" s="154">
        <f t="shared" si="24"/>
        <v>0</v>
      </c>
      <c r="CA31" s="154">
        <f t="shared" si="24"/>
        <v>0</v>
      </c>
      <c r="CB31" s="154">
        <f t="shared" si="24"/>
        <v>0</v>
      </c>
      <c r="CC31" s="154">
        <f t="shared" si="24"/>
        <v>0</v>
      </c>
      <c r="CD31" s="154">
        <f t="shared" si="24"/>
        <v>0</v>
      </c>
      <c r="CE31" s="154">
        <f t="shared" si="24"/>
        <v>0</v>
      </c>
      <c r="CF31" s="154">
        <f t="shared" si="24"/>
        <v>0</v>
      </c>
      <c r="CG31" s="154">
        <f t="shared" si="24"/>
        <v>0</v>
      </c>
      <c r="CH31" s="154">
        <f t="shared" si="24"/>
        <v>0</v>
      </c>
      <c r="CI31" s="154">
        <f t="shared" si="24"/>
        <v>0</v>
      </c>
      <c r="CJ31" s="154">
        <f t="shared" si="24"/>
        <v>0</v>
      </c>
      <c r="CK31" s="154">
        <f t="shared" si="24"/>
        <v>0</v>
      </c>
      <c r="CL31" s="154">
        <f t="shared" si="24"/>
        <v>0</v>
      </c>
      <c r="CM31" s="154">
        <f t="shared" si="24"/>
        <v>0</v>
      </c>
      <c r="CN31" s="154">
        <f t="shared" si="24"/>
        <v>0</v>
      </c>
      <c r="CO31" s="154">
        <f t="shared" si="24"/>
        <v>0</v>
      </c>
      <c r="CP31" s="154">
        <f t="shared" si="24"/>
        <v>0</v>
      </c>
      <c r="CQ31" s="154">
        <f t="shared" si="24"/>
        <v>0</v>
      </c>
      <c r="CR31" s="154">
        <f t="shared" si="24"/>
        <v>0</v>
      </c>
      <c r="CS31" s="154">
        <f t="shared" si="24"/>
        <v>0</v>
      </c>
      <c r="CT31" s="154">
        <f t="shared" si="24"/>
        <v>0</v>
      </c>
      <c r="CU31" s="154">
        <f t="shared" si="24"/>
        <v>0</v>
      </c>
      <c r="CV31" s="154">
        <f t="shared" si="24"/>
        <v>0</v>
      </c>
      <c r="CW31" s="154">
        <f t="shared" si="24"/>
        <v>0</v>
      </c>
    </row>
    <row r="32">
      <c r="A32" s="161">
        <v>6.0</v>
      </c>
      <c r="B32" s="157" t="str">
        <f>RAB!C19</f>
        <v>Neon Text "Sekolah Penggerak"</v>
      </c>
      <c r="C32" s="94"/>
      <c r="D32" s="94"/>
      <c r="E32" s="156">
        <v>1.0</v>
      </c>
      <c r="F32" s="153"/>
      <c r="G32" s="152"/>
      <c r="H32" s="152"/>
      <c r="I32" s="158"/>
      <c r="J32" s="159"/>
      <c r="K32" s="154">
        <f t="shared" ref="K32:CW32" si="25">1*EQ(ISOWEEKNUM($I32),K30)</f>
        <v>0</v>
      </c>
      <c r="L32" s="154">
        <f t="shared" si="25"/>
        <v>0</v>
      </c>
      <c r="M32" s="154">
        <f t="shared" si="25"/>
        <v>0</v>
      </c>
      <c r="N32" s="154">
        <f t="shared" si="25"/>
        <v>0</v>
      </c>
      <c r="O32" s="154">
        <f t="shared" si="25"/>
        <v>0</v>
      </c>
      <c r="P32" s="154">
        <f t="shared" si="25"/>
        <v>0</v>
      </c>
      <c r="Q32" s="154">
        <f t="shared" si="25"/>
        <v>0</v>
      </c>
      <c r="R32" s="154">
        <f t="shared" si="25"/>
        <v>0</v>
      </c>
      <c r="S32" s="154">
        <f t="shared" si="25"/>
        <v>0</v>
      </c>
      <c r="T32" s="154">
        <f t="shared" si="25"/>
        <v>0</v>
      </c>
      <c r="U32" s="154">
        <f t="shared" si="25"/>
        <v>0</v>
      </c>
      <c r="V32" s="154">
        <f t="shared" si="25"/>
        <v>0</v>
      </c>
      <c r="W32" s="154">
        <f t="shared" si="25"/>
        <v>0</v>
      </c>
      <c r="X32" s="154">
        <f t="shared" si="25"/>
        <v>0</v>
      </c>
      <c r="Y32" s="154">
        <f t="shared" si="25"/>
        <v>0</v>
      </c>
      <c r="Z32" s="154">
        <f t="shared" si="25"/>
        <v>0</v>
      </c>
      <c r="AA32" s="154">
        <f t="shared" si="25"/>
        <v>0</v>
      </c>
      <c r="AB32" s="154">
        <f t="shared" si="25"/>
        <v>0</v>
      </c>
      <c r="AC32" s="154">
        <f t="shared" si="25"/>
        <v>0</v>
      </c>
      <c r="AD32" s="154">
        <f t="shared" si="25"/>
        <v>0</v>
      </c>
      <c r="AE32" s="154">
        <f t="shared" si="25"/>
        <v>0</v>
      </c>
      <c r="AF32" s="154">
        <f t="shared" si="25"/>
        <v>0</v>
      </c>
      <c r="AG32" s="154">
        <f t="shared" si="25"/>
        <v>0</v>
      </c>
      <c r="AH32" s="154">
        <f t="shared" si="25"/>
        <v>0</v>
      </c>
      <c r="AI32" s="154">
        <f t="shared" si="25"/>
        <v>0</v>
      </c>
      <c r="AJ32" s="154">
        <f t="shared" si="25"/>
        <v>0</v>
      </c>
      <c r="AK32" s="154">
        <f t="shared" si="25"/>
        <v>0</v>
      </c>
      <c r="AL32" s="154">
        <f t="shared" si="25"/>
        <v>0</v>
      </c>
      <c r="AM32" s="154">
        <f t="shared" si="25"/>
        <v>0</v>
      </c>
      <c r="AN32" s="154">
        <f t="shared" si="25"/>
        <v>0</v>
      </c>
      <c r="AO32" s="154">
        <f t="shared" si="25"/>
        <v>0</v>
      </c>
      <c r="AP32" s="154">
        <f t="shared" si="25"/>
        <v>0</v>
      </c>
      <c r="AQ32" s="154">
        <f t="shared" si="25"/>
        <v>0</v>
      </c>
      <c r="AR32" s="154">
        <f t="shared" si="25"/>
        <v>0</v>
      </c>
      <c r="AS32" s="154">
        <f t="shared" si="25"/>
        <v>0</v>
      </c>
      <c r="AT32" s="154">
        <f t="shared" si="25"/>
        <v>0</v>
      </c>
      <c r="AU32" s="154">
        <f t="shared" si="25"/>
        <v>0</v>
      </c>
      <c r="AV32" s="154">
        <f t="shared" si="25"/>
        <v>0</v>
      </c>
      <c r="AW32" s="154">
        <f t="shared" si="25"/>
        <v>0</v>
      </c>
      <c r="AX32" s="154">
        <f t="shared" si="25"/>
        <v>0</v>
      </c>
      <c r="AY32" s="154">
        <f t="shared" si="25"/>
        <v>0</v>
      </c>
      <c r="AZ32" s="154">
        <f t="shared" si="25"/>
        <v>0</v>
      </c>
      <c r="BA32" s="154">
        <f t="shared" si="25"/>
        <v>0</v>
      </c>
      <c r="BB32" s="154">
        <f t="shared" si="25"/>
        <v>0</v>
      </c>
      <c r="BC32" s="154">
        <f t="shared" si="25"/>
        <v>0</v>
      </c>
      <c r="BD32" s="154">
        <f t="shared" si="25"/>
        <v>0</v>
      </c>
      <c r="BE32" s="154">
        <f t="shared" si="25"/>
        <v>0</v>
      </c>
      <c r="BF32" s="154">
        <f t="shared" si="25"/>
        <v>0</v>
      </c>
      <c r="BG32" s="154">
        <f t="shared" si="25"/>
        <v>0</v>
      </c>
      <c r="BH32" s="154">
        <f t="shared" si="25"/>
        <v>0</v>
      </c>
      <c r="BI32" s="154">
        <f t="shared" si="25"/>
        <v>0</v>
      </c>
      <c r="BJ32" s="154">
        <f t="shared" si="25"/>
        <v>0</v>
      </c>
      <c r="BK32" s="154">
        <f t="shared" si="25"/>
        <v>0</v>
      </c>
      <c r="BL32" s="154">
        <f t="shared" si="25"/>
        <v>0</v>
      </c>
      <c r="BM32" s="154">
        <f t="shared" si="25"/>
        <v>0</v>
      </c>
      <c r="BN32" s="154">
        <f t="shared" si="25"/>
        <v>0</v>
      </c>
      <c r="BO32" s="154">
        <f t="shared" si="25"/>
        <v>0</v>
      </c>
      <c r="BP32" s="154">
        <f t="shared" si="25"/>
        <v>0</v>
      </c>
      <c r="BQ32" s="154">
        <f t="shared" si="25"/>
        <v>0</v>
      </c>
      <c r="BR32" s="154">
        <f t="shared" si="25"/>
        <v>0</v>
      </c>
      <c r="BS32" s="154">
        <f t="shared" si="25"/>
        <v>0</v>
      </c>
      <c r="BT32" s="154">
        <f t="shared" si="25"/>
        <v>0</v>
      </c>
      <c r="BU32" s="154">
        <f t="shared" si="25"/>
        <v>0</v>
      </c>
      <c r="BV32" s="154">
        <f t="shared" si="25"/>
        <v>0</v>
      </c>
      <c r="BW32" s="154">
        <f t="shared" si="25"/>
        <v>0</v>
      </c>
      <c r="BX32" s="154">
        <f t="shared" si="25"/>
        <v>0</v>
      </c>
      <c r="BY32" s="154">
        <f t="shared" si="25"/>
        <v>0</v>
      </c>
      <c r="BZ32" s="154">
        <f t="shared" si="25"/>
        <v>0</v>
      </c>
      <c r="CA32" s="154">
        <f t="shared" si="25"/>
        <v>0</v>
      </c>
      <c r="CB32" s="154">
        <f t="shared" si="25"/>
        <v>0</v>
      </c>
      <c r="CC32" s="154">
        <f t="shared" si="25"/>
        <v>0</v>
      </c>
      <c r="CD32" s="154">
        <f t="shared" si="25"/>
        <v>0</v>
      </c>
      <c r="CE32" s="154">
        <f t="shared" si="25"/>
        <v>0</v>
      </c>
      <c r="CF32" s="154">
        <f t="shared" si="25"/>
        <v>0</v>
      </c>
      <c r="CG32" s="154">
        <f t="shared" si="25"/>
        <v>0</v>
      </c>
      <c r="CH32" s="154">
        <f t="shared" si="25"/>
        <v>0</v>
      </c>
      <c r="CI32" s="154">
        <f t="shared" si="25"/>
        <v>0</v>
      </c>
      <c r="CJ32" s="154">
        <f t="shared" si="25"/>
        <v>0</v>
      </c>
      <c r="CK32" s="154">
        <f t="shared" si="25"/>
        <v>0</v>
      </c>
      <c r="CL32" s="154">
        <f t="shared" si="25"/>
        <v>0</v>
      </c>
      <c r="CM32" s="154">
        <f t="shared" si="25"/>
        <v>0</v>
      </c>
      <c r="CN32" s="154">
        <f t="shared" si="25"/>
        <v>0</v>
      </c>
      <c r="CO32" s="154">
        <f t="shared" si="25"/>
        <v>0</v>
      </c>
      <c r="CP32" s="154">
        <f t="shared" si="25"/>
        <v>0</v>
      </c>
      <c r="CQ32" s="154">
        <f t="shared" si="25"/>
        <v>0</v>
      </c>
      <c r="CR32" s="154">
        <f t="shared" si="25"/>
        <v>0</v>
      </c>
      <c r="CS32" s="154">
        <f t="shared" si="25"/>
        <v>0</v>
      </c>
      <c r="CT32" s="154">
        <f t="shared" si="25"/>
        <v>0</v>
      </c>
      <c r="CU32" s="154">
        <f t="shared" si="25"/>
        <v>0</v>
      </c>
      <c r="CV32" s="154">
        <f t="shared" si="25"/>
        <v>0</v>
      </c>
      <c r="CW32" s="154">
        <f t="shared" si="25"/>
        <v>0</v>
      </c>
    </row>
    <row r="33">
      <c r="A33" s="161"/>
      <c r="B33" s="157"/>
      <c r="C33" s="157" t="s">
        <v>41</v>
      </c>
      <c r="D33" s="157"/>
      <c r="E33" s="165"/>
      <c r="F33" s="161"/>
      <c r="G33" s="162"/>
      <c r="H33" s="162"/>
      <c r="I33" s="163"/>
      <c r="J33" s="164"/>
      <c r="K33" s="154">
        <f t="shared" ref="K33:CW33" si="26">1*EQ(ISOWEEKNUM($I33),K31)</f>
        <v>0</v>
      </c>
      <c r="L33" s="154">
        <f t="shared" si="26"/>
        <v>0</v>
      </c>
      <c r="M33" s="154">
        <f t="shared" si="26"/>
        <v>0</v>
      </c>
      <c r="N33" s="154">
        <f t="shared" si="26"/>
        <v>0</v>
      </c>
      <c r="O33" s="154">
        <f t="shared" si="26"/>
        <v>0</v>
      </c>
      <c r="P33" s="154">
        <f t="shared" si="26"/>
        <v>0</v>
      </c>
      <c r="Q33" s="154">
        <f t="shared" si="26"/>
        <v>0</v>
      </c>
      <c r="R33" s="154">
        <f t="shared" si="26"/>
        <v>0</v>
      </c>
      <c r="S33" s="154">
        <f t="shared" si="26"/>
        <v>0</v>
      </c>
      <c r="T33" s="154">
        <f t="shared" si="26"/>
        <v>0</v>
      </c>
      <c r="U33" s="154">
        <f t="shared" si="26"/>
        <v>0</v>
      </c>
      <c r="V33" s="154">
        <f t="shared" si="26"/>
        <v>0</v>
      </c>
      <c r="W33" s="154">
        <f t="shared" si="26"/>
        <v>0</v>
      </c>
      <c r="X33" s="154">
        <f t="shared" si="26"/>
        <v>0</v>
      </c>
      <c r="Y33" s="154">
        <f t="shared" si="26"/>
        <v>0</v>
      </c>
      <c r="Z33" s="154">
        <f t="shared" si="26"/>
        <v>0</v>
      </c>
      <c r="AA33" s="154">
        <f t="shared" si="26"/>
        <v>0</v>
      </c>
      <c r="AB33" s="154">
        <f t="shared" si="26"/>
        <v>0</v>
      </c>
      <c r="AC33" s="154">
        <f t="shared" si="26"/>
        <v>0</v>
      </c>
      <c r="AD33" s="154">
        <f t="shared" si="26"/>
        <v>0</v>
      </c>
      <c r="AE33" s="154">
        <f t="shared" si="26"/>
        <v>0</v>
      </c>
      <c r="AF33" s="154">
        <f t="shared" si="26"/>
        <v>0</v>
      </c>
      <c r="AG33" s="154">
        <f t="shared" si="26"/>
        <v>0</v>
      </c>
      <c r="AH33" s="154">
        <f t="shared" si="26"/>
        <v>0</v>
      </c>
      <c r="AI33" s="154">
        <f t="shared" si="26"/>
        <v>0</v>
      </c>
      <c r="AJ33" s="154">
        <f t="shared" si="26"/>
        <v>0</v>
      </c>
      <c r="AK33" s="154">
        <f t="shared" si="26"/>
        <v>0</v>
      </c>
      <c r="AL33" s="154">
        <f t="shared" si="26"/>
        <v>0</v>
      </c>
      <c r="AM33" s="154">
        <f t="shared" si="26"/>
        <v>0</v>
      </c>
      <c r="AN33" s="154">
        <f t="shared" si="26"/>
        <v>0</v>
      </c>
      <c r="AO33" s="154">
        <f t="shared" si="26"/>
        <v>0</v>
      </c>
      <c r="AP33" s="154">
        <f t="shared" si="26"/>
        <v>0</v>
      </c>
      <c r="AQ33" s="154">
        <f t="shared" si="26"/>
        <v>0</v>
      </c>
      <c r="AR33" s="154">
        <f t="shared" si="26"/>
        <v>0</v>
      </c>
      <c r="AS33" s="154">
        <f t="shared" si="26"/>
        <v>0</v>
      </c>
      <c r="AT33" s="154">
        <f t="shared" si="26"/>
        <v>0</v>
      </c>
      <c r="AU33" s="154">
        <f t="shared" si="26"/>
        <v>0</v>
      </c>
      <c r="AV33" s="154">
        <f t="shared" si="26"/>
        <v>0</v>
      </c>
      <c r="AW33" s="154">
        <f t="shared" si="26"/>
        <v>0</v>
      </c>
      <c r="AX33" s="154">
        <f t="shared" si="26"/>
        <v>0</v>
      </c>
      <c r="AY33" s="154">
        <f t="shared" si="26"/>
        <v>0</v>
      </c>
      <c r="AZ33" s="154">
        <f t="shared" si="26"/>
        <v>0</v>
      </c>
      <c r="BA33" s="154">
        <f t="shared" si="26"/>
        <v>0</v>
      </c>
      <c r="BB33" s="154">
        <f t="shared" si="26"/>
        <v>0</v>
      </c>
      <c r="BC33" s="154">
        <f t="shared" si="26"/>
        <v>0</v>
      </c>
      <c r="BD33" s="154">
        <f t="shared" si="26"/>
        <v>0</v>
      </c>
      <c r="BE33" s="154">
        <f t="shared" si="26"/>
        <v>0</v>
      </c>
      <c r="BF33" s="154">
        <f t="shared" si="26"/>
        <v>0</v>
      </c>
      <c r="BG33" s="154">
        <f t="shared" si="26"/>
        <v>0</v>
      </c>
      <c r="BH33" s="154">
        <f t="shared" si="26"/>
        <v>0</v>
      </c>
      <c r="BI33" s="154">
        <f t="shared" si="26"/>
        <v>0</v>
      </c>
      <c r="BJ33" s="154">
        <f t="shared" si="26"/>
        <v>0</v>
      </c>
      <c r="BK33" s="154">
        <f t="shared" si="26"/>
        <v>0</v>
      </c>
      <c r="BL33" s="154">
        <f t="shared" si="26"/>
        <v>0</v>
      </c>
      <c r="BM33" s="154">
        <f t="shared" si="26"/>
        <v>0</v>
      </c>
      <c r="BN33" s="154">
        <f t="shared" si="26"/>
        <v>0</v>
      </c>
      <c r="BO33" s="154">
        <f t="shared" si="26"/>
        <v>0</v>
      </c>
      <c r="BP33" s="154">
        <f t="shared" si="26"/>
        <v>0</v>
      </c>
      <c r="BQ33" s="154">
        <f t="shared" si="26"/>
        <v>0</v>
      </c>
      <c r="BR33" s="154">
        <f t="shared" si="26"/>
        <v>0</v>
      </c>
      <c r="BS33" s="154">
        <f t="shared" si="26"/>
        <v>0</v>
      </c>
      <c r="BT33" s="154">
        <f t="shared" si="26"/>
        <v>0</v>
      </c>
      <c r="BU33" s="154">
        <f t="shared" si="26"/>
        <v>0</v>
      </c>
      <c r="BV33" s="154">
        <f t="shared" si="26"/>
        <v>0</v>
      </c>
      <c r="BW33" s="154">
        <f t="shared" si="26"/>
        <v>0</v>
      </c>
      <c r="BX33" s="154">
        <f t="shared" si="26"/>
        <v>0</v>
      </c>
      <c r="BY33" s="154">
        <f t="shared" si="26"/>
        <v>0</v>
      </c>
      <c r="BZ33" s="154">
        <f t="shared" si="26"/>
        <v>0</v>
      </c>
      <c r="CA33" s="154">
        <f t="shared" si="26"/>
        <v>0</v>
      </c>
      <c r="CB33" s="154">
        <f t="shared" si="26"/>
        <v>0</v>
      </c>
      <c r="CC33" s="154">
        <f t="shared" si="26"/>
        <v>0</v>
      </c>
      <c r="CD33" s="154">
        <f t="shared" si="26"/>
        <v>0</v>
      </c>
      <c r="CE33" s="154">
        <f t="shared" si="26"/>
        <v>0</v>
      </c>
      <c r="CF33" s="154">
        <f t="shared" si="26"/>
        <v>0</v>
      </c>
      <c r="CG33" s="154">
        <f t="shared" si="26"/>
        <v>0</v>
      </c>
      <c r="CH33" s="154">
        <f t="shared" si="26"/>
        <v>0</v>
      </c>
      <c r="CI33" s="154">
        <f t="shared" si="26"/>
        <v>0</v>
      </c>
      <c r="CJ33" s="154">
        <f t="shared" si="26"/>
        <v>0</v>
      </c>
      <c r="CK33" s="154">
        <f t="shared" si="26"/>
        <v>0</v>
      </c>
      <c r="CL33" s="154">
        <f t="shared" si="26"/>
        <v>0</v>
      </c>
      <c r="CM33" s="154">
        <f t="shared" si="26"/>
        <v>0</v>
      </c>
      <c r="CN33" s="154">
        <f t="shared" si="26"/>
        <v>0</v>
      </c>
      <c r="CO33" s="154">
        <f t="shared" si="26"/>
        <v>0</v>
      </c>
      <c r="CP33" s="154">
        <f t="shared" si="26"/>
        <v>0</v>
      </c>
      <c r="CQ33" s="154">
        <f t="shared" si="26"/>
        <v>0</v>
      </c>
      <c r="CR33" s="154">
        <f t="shared" si="26"/>
        <v>0</v>
      </c>
      <c r="CS33" s="154">
        <f t="shared" si="26"/>
        <v>0</v>
      </c>
      <c r="CT33" s="154">
        <f t="shared" si="26"/>
        <v>0</v>
      </c>
      <c r="CU33" s="154">
        <f t="shared" si="26"/>
        <v>0</v>
      </c>
      <c r="CV33" s="154">
        <f t="shared" si="26"/>
        <v>0</v>
      </c>
      <c r="CW33" s="154">
        <f t="shared" si="26"/>
        <v>0</v>
      </c>
    </row>
    <row r="34">
      <c r="A34" s="161"/>
      <c r="B34" s="157"/>
      <c r="C34" s="157" t="s">
        <v>49</v>
      </c>
      <c r="D34" s="157"/>
      <c r="E34" s="165"/>
      <c r="F34" s="161"/>
      <c r="G34" s="162"/>
      <c r="H34" s="162"/>
      <c r="I34" s="163"/>
      <c r="J34" s="164"/>
      <c r="K34" s="154">
        <f t="shared" ref="K34:CW34" si="27">1*EQ(ISOWEEKNUM($I34),K32)</f>
        <v>0</v>
      </c>
      <c r="L34" s="154">
        <f t="shared" si="27"/>
        <v>0</v>
      </c>
      <c r="M34" s="154">
        <f t="shared" si="27"/>
        <v>0</v>
      </c>
      <c r="N34" s="154">
        <f t="shared" si="27"/>
        <v>0</v>
      </c>
      <c r="O34" s="154">
        <f t="shared" si="27"/>
        <v>0</v>
      </c>
      <c r="P34" s="154">
        <f t="shared" si="27"/>
        <v>0</v>
      </c>
      <c r="Q34" s="154">
        <f t="shared" si="27"/>
        <v>0</v>
      </c>
      <c r="R34" s="154">
        <f t="shared" si="27"/>
        <v>0</v>
      </c>
      <c r="S34" s="154">
        <f t="shared" si="27"/>
        <v>0</v>
      </c>
      <c r="T34" s="154">
        <f t="shared" si="27"/>
        <v>0</v>
      </c>
      <c r="U34" s="154">
        <f t="shared" si="27"/>
        <v>0</v>
      </c>
      <c r="V34" s="154">
        <f t="shared" si="27"/>
        <v>0</v>
      </c>
      <c r="W34" s="154">
        <f t="shared" si="27"/>
        <v>0</v>
      </c>
      <c r="X34" s="154">
        <f t="shared" si="27"/>
        <v>0</v>
      </c>
      <c r="Y34" s="154">
        <f t="shared" si="27"/>
        <v>0</v>
      </c>
      <c r="Z34" s="154">
        <f t="shared" si="27"/>
        <v>0</v>
      </c>
      <c r="AA34" s="154">
        <f t="shared" si="27"/>
        <v>0</v>
      </c>
      <c r="AB34" s="154">
        <f t="shared" si="27"/>
        <v>0</v>
      </c>
      <c r="AC34" s="154">
        <f t="shared" si="27"/>
        <v>0</v>
      </c>
      <c r="AD34" s="154">
        <f t="shared" si="27"/>
        <v>0</v>
      </c>
      <c r="AE34" s="154">
        <f t="shared" si="27"/>
        <v>0</v>
      </c>
      <c r="AF34" s="154">
        <f t="shared" si="27"/>
        <v>0</v>
      </c>
      <c r="AG34" s="154">
        <f t="shared" si="27"/>
        <v>0</v>
      </c>
      <c r="AH34" s="154">
        <f t="shared" si="27"/>
        <v>0</v>
      </c>
      <c r="AI34" s="154">
        <f t="shared" si="27"/>
        <v>0</v>
      </c>
      <c r="AJ34" s="154">
        <f t="shared" si="27"/>
        <v>0</v>
      </c>
      <c r="AK34" s="154">
        <f t="shared" si="27"/>
        <v>0</v>
      </c>
      <c r="AL34" s="154">
        <f t="shared" si="27"/>
        <v>0</v>
      </c>
      <c r="AM34" s="154">
        <f t="shared" si="27"/>
        <v>0</v>
      </c>
      <c r="AN34" s="154">
        <f t="shared" si="27"/>
        <v>0</v>
      </c>
      <c r="AO34" s="154">
        <f t="shared" si="27"/>
        <v>0</v>
      </c>
      <c r="AP34" s="154">
        <f t="shared" si="27"/>
        <v>0</v>
      </c>
      <c r="AQ34" s="154">
        <f t="shared" si="27"/>
        <v>0</v>
      </c>
      <c r="AR34" s="154">
        <f t="shared" si="27"/>
        <v>0</v>
      </c>
      <c r="AS34" s="154">
        <f t="shared" si="27"/>
        <v>0</v>
      </c>
      <c r="AT34" s="154">
        <f t="shared" si="27"/>
        <v>0</v>
      </c>
      <c r="AU34" s="154">
        <f t="shared" si="27"/>
        <v>0</v>
      </c>
      <c r="AV34" s="154">
        <f t="shared" si="27"/>
        <v>0</v>
      </c>
      <c r="AW34" s="154">
        <f t="shared" si="27"/>
        <v>0</v>
      </c>
      <c r="AX34" s="154">
        <f t="shared" si="27"/>
        <v>0</v>
      </c>
      <c r="AY34" s="154">
        <f t="shared" si="27"/>
        <v>0</v>
      </c>
      <c r="AZ34" s="154">
        <f t="shared" si="27"/>
        <v>0</v>
      </c>
      <c r="BA34" s="154">
        <f t="shared" si="27"/>
        <v>0</v>
      </c>
      <c r="BB34" s="154">
        <f t="shared" si="27"/>
        <v>0</v>
      </c>
      <c r="BC34" s="154">
        <f t="shared" si="27"/>
        <v>0</v>
      </c>
      <c r="BD34" s="154">
        <f t="shared" si="27"/>
        <v>0</v>
      </c>
      <c r="BE34" s="154">
        <f t="shared" si="27"/>
        <v>0</v>
      </c>
      <c r="BF34" s="154">
        <f t="shared" si="27"/>
        <v>0</v>
      </c>
      <c r="BG34" s="154">
        <f t="shared" si="27"/>
        <v>0</v>
      </c>
      <c r="BH34" s="154">
        <f t="shared" si="27"/>
        <v>0</v>
      </c>
      <c r="BI34" s="154">
        <f t="shared" si="27"/>
        <v>0</v>
      </c>
      <c r="BJ34" s="154">
        <f t="shared" si="27"/>
        <v>0</v>
      </c>
      <c r="BK34" s="154">
        <f t="shared" si="27"/>
        <v>0</v>
      </c>
      <c r="BL34" s="154">
        <f t="shared" si="27"/>
        <v>0</v>
      </c>
      <c r="BM34" s="154">
        <f t="shared" si="27"/>
        <v>0</v>
      </c>
      <c r="BN34" s="154">
        <f t="shared" si="27"/>
        <v>0</v>
      </c>
      <c r="BO34" s="154">
        <f t="shared" si="27"/>
        <v>0</v>
      </c>
      <c r="BP34" s="154">
        <f t="shared" si="27"/>
        <v>0</v>
      </c>
      <c r="BQ34" s="154">
        <f t="shared" si="27"/>
        <v>0</v>
      </c>
      <c r="BR34" s="154">
        <f t="shared" si="27"/>
        <v>0</v>
      </c>
      <c r="BS34" s="154">
        <f t="shared" si="27"/>
        <v>0</v>
      </c>
      <c r="BT34" s="154">
        <f t="shared" si="27"/>
        <v>0</v>
      </c>
      <c r="BU34" s="154">
        <f t="shared" si="27"/>
        <v>0</v>
      </c>
      <c r="BV34" s="154">
        <f t="shared" si="27"/>
        <v>0</v>
      </c>
      <c r="BW34" s="154">
        <f t="shared" si="27"/>
        <v>0</v>
      </c>
      <c r="BX34" s="154">
        <f t="shared" si="27"/>
        <v>0</v>
      </c>
      <c r="BY34" s="154">
        <f t="shared" si="27"/>
        <v>0</v>
      </c>
      <c r="BZ34" s="154">
        <f t="shared" si="27"/>
        <v>0</v>
      </c>
      <c r="CA34" s="154">
        <f t="shared" si="27"/>
        <v>0</v>
      </c>
      <c r="CB34" s="154">
        <f t="shared" si="27"/>
        <v>0</v>
      </c>
      <c r="CC34" s="154">
        <f t="shared" si="27"/>
        <v>0</v>
      </c>
      <c r="CD34" s="154">
        <f t="shared" si="27"/>
        <v>0</v>
      </c>
      <c r="CE34" s="154">
        <f t="shared" si="27"/>
        <v>0</v>
      </c>
      <c r="CF34" s="154">
        <f t="shared" si="27"/>
        <v>0</v>
      </c>
      <c r="CG34" s="154">
        <f t="shared" si="27"/>
        <v>0</v>
      </c>
      <c r="CH34" s="154">
        <f t="shared" si="27"/>
        <v>0</v>
      </c>
      <c r="CI34" s="154">
        <f t="shared" si="27"/>
        <v>0</v>
      </c>
      <c r="CJ34" s="154">
        <f t="shared" si="27"/>
        <v>0</v>
      </c>
      <c r="CK34" s="154">
        <f t="shared" si="27"/>
        <v>0</v>
      </c>
      <c r="CL34" s="154">
        <f t="shared" si="27"/>
        <v>0</v>
      </c>
      <c r="CM34" s="154">
        <f t="shared" si="27"/>
        <v>0</v>
      </c>
      <c r="CN34" s="154">
        <f t="shared" si="27"/>
        <v>0</v>
      </c>
      <c r="CO34" s="154">
        <f t="shared" si="27"/>
        <v>0</v>
      </c>
      <c r="CP34" s="154">
        <f t="shared" si="27"/>
        <v>0</v>
      </c>
      <c r="CQ34" s="154">
        <f t="shared" si="27"/>
        <v>0</v>
      </c>
      <c r="CR34" s="154">
        <f t="shared" si="27"/>
        <v>0</v>
      </c>
      <c r="CS34" s="154">
        <f t="shared" si="27"/>
        <v>0</v>
      </c>
      <c r="CT34" s="154">
        <f t="shared" si="27"/>
        <v>0</v>
      </c>
      <c r="CU34" s="154">
        <f t="shared" si="27"/>
        <v>0</v>
      </c>
      <c r="CV34" s="154">
        <f t="shared" si="27"/>
        <v>0</v>
      </c>
      <c r="CW34" s="154">
        <f t="shared" si="27"/>
        <v>0</v>
      </c>
    </row>
    <row r="35">
      <c r="A35" s="161"/>
      <c r="B35" s="157"/>
      <c r="C35" s="157" t="s">
        <v>48</v>
      </c>
      <c r="D35" s="157"/>
      <c r="E35" s="165"/>
      <c r="F35" s="161"/>
      <c r="G35" s="162"/>
      <c r="H35" s="162"/>
      <c r="I35" s="163"/>
      <c r="J35" s="164"/>
      <c r="K35" s="154">
        <f t="shared" ref="K35:CW35" si="28">1*EQ(ISOWEEKNUM($I35),K33)</f>
        <v>0</v>
      </c>
      <c r="L35" s="154">
        <f t="shared" si="28"/>
        <v>0</v>
      </c>
      <c r="M35" s="154">
        <f t="shared" si="28"/>
        <v>0</v>
      </c>
      <c r="N35" s="154">
        <f t="shared" si="28"/>
        <v>0</v>
      </c>
      <c r="O35" s="154">
        <f t="shared" si="28"/>
        <v>0</v>
      </c>
      <c r="P35" s="154">
        <f t="shared" si="28"/>
        <v>0</v>
      </c>
      <c r="Q35" s="154">
        <f t="shared" si="28"/>
        <v>0</v>
      </c>
      <c r="R35" s="154">
        <f t="shared" si="28"/>
        <v>0</v>
      </c>
      <c r="S35" s="154">
        <f t="shared" si="28"/>
        <v>0</v>
      </c>
      <c r="T35" s="154">
        <f t="shared" si="28"/>
        <v>0</v>
      </c>
      <c r="U35" s="154">
        <f t="shared" si="28"/>
        <v>0</v>
      </c>
      <c r="V35" s="154">
        <f t="shared" si="28"/>
        <v>0</v>
      </c>
      <c r="W35" s="154">
        <f t="shared" si="28"/>
        <v>0</v>
      </c>
      <c r="X35" s="154">
        <f t="shared" si="28"/>
        <v>0</v>
      </c>
      <c r="Y35" s="154">
        <f t="shared" si="28"/>
        <v>0</v>
      </c>
      <c r="Z35" s="154">
        <f t="shared" si="28"/>
        <v>0</v>
      </c>
      <c r="AA35" s="154">
        <f t="shared" si="28"/>
        <v>0</v>
      </c>
      <c r="AB35" s="154">
        <f t="shared" si="28"/>
        <v>0</v>
      </c>
      <c r="AC35" s="154">
        <f t="shared" si="28"/>
        <v>0</v>
      </c>
      <c r="AD35" s="154">
        <f t="shared" si="28"/>
        <v>0</v>
      </c>
      <c r="AE35" s="154">
        <f t="shared" si="28"/>
        <v>0</v>
      </c>
      <c r="AF35" s="154">
        <f t="shared" si="28"/>
        <v>0</v>
      </c>
      <c r="AG35" s="154">
        <f t="shared" si="28"/>
        <v>0</v>
      </c>
      <c r="AH35" s="154">
        <f t="shared" si="28"/>
        <v>0</v>
      </c>
      <c r="AI35" s="154">
        <f t="shared" si="28"/>
        <v>0</v>
      </c>
      <c r="AJ35" s="154">
        <f t="shared" si="28"/>
        <v>0</v>
      </c>
      <c r="AK35" s="154">
        <f t="shared" si="28"/>
        <v>0</v>
      </c>
      <c r="AL35" s="154">
        <f t="shared" si="28"/>
        <v>0</v>
      </c>
      <c r="AM35" s="154">
        <f t="shared" si="28"/>
        <v>0</v>
      </c>
      <c r="AN35" s="154">
        <f t="shared" si="28"/>
        <v>0</v>
      </c>
      <c r="AO35" s="154">
        <f t="shared" si="28"/>
        <v>0</v>
      </c>
      <c r="AP35" s="154">
        <f t="shared" si="28"/>
        <v>0</v>
      </c>
      <c r="AQ35" s="154">
        <f t="shared" si="28"/>
        <v>0</v>
      </c>
      <c r="AR35" s="154">
        <f t="shared" si="28"/>
        <v>0</v>
      </c>
      <c r="AS35" s="154">
        <f t="shared" si="28"/>
        <v>0</v>
      </c>
      <c r="AT35" s="154">
        <f t="shared" si="28"/>
        <v>0</v>
      </c>
      <c r="AU35" s="154">
        <f t="shared" si="28"/>
        <v>0</v>
      </c>
      <c r="AV35" s="154">
        <f t="shared" si="28"/>
        <v>0</v>
      </c>
      <c r="AW35" s="154">
        <f t="shared" si="28"/>
        <v>0</v>
      </c>
      <c r="AX35" s="154">
        <f t="shared" si="28"/>
        <v>0</v>
      </c>
      <c r="AY35" s="154">
        <f t="shared" si="28"/>
        <v>0</v>
      </c>
      <c r="AZ35" s="154">
        <f t="shared" si="28"/>
        <v>0</v>
      </c>
      <c r="BA35" s="154">
        <f t="shared" si="28"/>
        <v>0</v>
      </c>
      <c r="BB35" s="154">
        <f t="shared" si="28"/>
        <v>0</v>
      </c>
      <c r="BC35" s="154">
        <f t="shared" si="28"/>
        <v>0</v>
      </c>
      <c r="BD35" s="154">
        <f t="shared" si="28"/>
        <v>0</v>
      </c>
      <c r="BE35" s="154">
        <f t="shared" si="28"/>
        <v>0</v>
      </c>
      <c r="BF35" s="154">
        <f t="shared" si="28"/>
        <v>0</v>
      </c>
      <c r="BG35" s="154">
        <f t="shared" si="28"/>
        <v>0</v>
      </c>
      <c r="BH35" s="154">
        <f t="shared" si="28"/>
        <v>0</v>
      </c>
      <c r="BI35" s="154">
        <f t="shared" si="28"/>
        <v>0</v>
      </c>
      <c r="BJ35" s="154">
        <f t="shared" si="28"/>
        <v>0</v>
      </c>
      <c r="BK35" s="154">
        <f t="shared" si="28"/>
        <v>0</v>
      </c>
      <c r="BL35" s="154">
        <f t="shared" si="28"/>
        <v>0</v>
      </c>
      <c r="BM35" s="154">
        <f t="shared" si="28"/>
        <v>0</v>
      </c>
      <c r="BN35" s="154">
        <f t="shared" si="28"/>
        <v>0</v>
      </c>
      <c r="BO35" s="154">
        <f t="shared" si="28"/>
        <v>0</v>
      </c>
      <c r="BP35" s="154">
        <f t="shared" si="28"/>
        <v>0</v>
      </c>
      <c r="BQ35" s="154">
        <f t="shared" si="28"/>
        <v>0</v>
      </c>
      <c r="BR35" s="154">
        <f t="shared" si="28"/>
        <v>0</v>
      </c>
      <c r="BS35" s="154">
        <f t="shared" si="28"/>
        <v>0</v>
      </c>
      <c r="BT35" s="154">
        <f t="shared" si="28"/>
        <v>0</v>
      </c>
      <c r="BU35" s="154">
        <f t="shared" si="28"/>
        <v>0</v>
      </c>
      <c r="BV35" s="154">
        <f t="shared" si="28"/>
        <v>0</v>
      </c>
      <c r="BW35" s="154">
        <f t="shared" si="28"/>
        <v>0</v>
      </c>
      <c r="BX35" s="154">
        <f t="shared" si="28"/>
        <v>0</v>
      </c>
      <c r="BY35" s="154">
        <f t="shared" si="28"/>
        <v>0</v>
      </c>
      <c r="BZ35" s="154">
        <f t="shared" si="28"/>
        <v>0</v>
      </c>
      <c r="CA35" s="154">
        <f t="shared" si="28"/>
        <v>0</v>
      </c>
      <c r="CB35" s="154">
        <f t="shared" si="28"/>
        <v>0</v>
      </c>
      <c r="CC35" s="154">
        <f t="shared" si="28"/>
        <v>0</v>
      </c>
      <c r="CD35" s="154">
        <f t="shared" si="28"/>
        <v>0</v>
      </c>
      <c r="CE35" s="154">
        <f t="shared" si="28"/>
        <v>0</v>
      </c>
      <c r="CF35" s="154">
        <f t="shared" si="28"/>
        <v>0</v>
      </c>
      <c r="CG35" s="154">
        <f t="shared" si="28"/>
        <v>0</v>
      </c>
      <c r="CH35" s="154">
        <f t="shared" si="28"/>
        <v>0</v>
      </c>
      <c r="CI35" s="154">
        <f t="shared" si="28"/>
        <v>0</v>
      </c>
      <c r="CJ35" s="154">
        <f t="shared" si="28"/>
        <v>0</v>
      </c>
      <c r="CK35" s="154">
        <f t="shared" si="28"/>
        <v>0</v>
      </c>
      <c r="CL35" s="154">
        <f t="shared" si="28"/>
        <v>0</v>
      </c>
      <c r="CM35" s="154">
        <f t="shared" si="28"/>
        <v>0</v>
      </c>
      <c r="CN35" s="154">
        <f t="shared" si="28"/>
        <v>0</v>
      </c>
      <c r="CO35" s="154">
        <f t="shared" si="28"/>
        <v>0</v>
      </c>
      <c r="CP35" s="154">
        <f t="shared" si="28"/>
        <v>0</v>
      </c>
      <c r="CQ35" s="154">
        <f t="shared" si="28"/>
        <v>0</v>
      </c>
      <c r="CR35" s="154">
        <f t="shared" si="28"/>
        <v>0</v>
      </c>
      <c r="CS35" s="154">
        <f t="shared" si="28"/>
        <v>0</v>
      </c>
      <c r="CT35" s="154">
        <f t="shared" si="28"/>
        <v>0</v>
      </c>
      <c r="CU35" s="154">
        <f t="shared" si="28"/>
        <v>0</v>
      </c>
      <c r="CV35" s="154">
        <f t="shared" si="28"/>
        <v>0</v>
      </c>
      <c r="CW35" s="154">
        <f t="shared" si="28"/>
        <v>0</v>
      </c>
    </row>
    <row r="36">
      <c r="A36" s="120"/>
      <c r="D36" s="166"/>
      <c r="E36" s="120"/>
      <c r="F36" s="123"/>
      <c r="G36" s="167"/>
      <c r="H36" s="167"/>
      <c r="I36" s="168"/>
      <c r="J36" s="168"/>
    </row>
    <row r="37">
      <c r="A37" s="120"/>
      <c r="D37" s="166"/>
      <c r="E37" s="120"/>
      <c r="F37" s="123"/>
      <c r="G37" s="167"/>
      <c r="H37" s="167"/>
      <c r="I37" s="168"/>
      <c r="J37" s="168"/>
    </row>
    <row r="38">
      <c r="A38" s="120"/>
      <c r="D38" s="166"/>
      <c r="E38" s="120"/>
      <c r="F38" s="123"/>
      <c r="G38" s="167"/>
      <c r="H38" s="167"/>
      <c r="I38" s="168"/>
      <c r="J38" s="168"/>
    </row>
    <row r="39">
      <c r="A39" s="120"/>
      <c r="D39" s="166"/>
      <c r="E39" s="120"/>
      <c r="F39" s="123"/>
      <c r="G39" s="167"/>
      <c r="H39" s="167"/>
      <c r="I39" s="168"/>
      <c r="J39" s="168"/>
    </row>
    <row r="40">
      <c r="A40" s="120"/>
      <c r="D40" s="166"/>
      <c r="E40" s="120"/>
      <c r="F40" s="123"/>
      <c r="G40" s="167"/>
      <c r="H40" s="167"/>
      <c r="I40" s="168"/>
      <c r="J40" s="168"/>
    </row>
    <row r="41">
      <c r="A41" s="120"/>
      <c r="D41" s="166"/>
      <c r="E41" s="120"/>
      <c r="F41" s="123"/>
      <c r="G41" s="167"/>
      <c r="H41" s="167"/>
      <c r="I41" s="168"/>
      <c r="J41" s="168"/>
    </row>
    <row r="42">
      <c r="A42" s="120"/>
      <c r="D42" s="166"/>
      <c r="E42" s="120"/>
      <c r="F42" s="123"/>
      <c r="G42" s="167"/>
      <c r="H42" s="167"/>
      <c r="I42" s="168"/>
      <c r="J42" s="168"/>
    </row>
    <row r="43">
      <c r="A43" s="120"/>
      <c r="D43" s="166"/>
      <c r="E43" s="120"/>
      <c r="F43" s="123"/>
      <c r="G43" s="167"/>
      <c r="H43" s="167"/>
      <c r="I43" s="168"/>
      <c r="J43" s="168"/>
    </row>
    <row r="44">
      <c r="A44" s="120"/>
      <c r="D44" s="166"/>
      <c r="E44" s="120"/>
      <c r="F44" s="123"/>
      <c r="G44" s="167"/>
      <c r="H44" s="167"/>
      <c r="I44" s="168"/>
      <c r="J44" s="168"/>
    </row>
    <row r="45">
      <c r="A45" s="120"/>
      <c r="D45" s="166"/>
      <c r="E45" s="120"/>
      <c r="F45" s="123"/>
      <c r="G45" s="167"/>
      <c r="H45" s="167"/>
      <c r="I45" s="168"/>
      <c r="J45" s="168"/>
    </row>
  </sheetData>
  <mergeCells count="25">
    <mergeCell ref="BO6:BU6"/>
    <mergeCell ref="BV6:CB6"/>
    <mergeCell ref="CC6:CI6"/>
    <mergeCell ref="CJ6:CP6"/>
    <mergeCell ref="CQ6:CW6"/>
    <mergeCell ref="R6:X6"/>
    <mergeCell ref="Y6:AE6"/>
    <mergeCell ref="AF6:AL6"/>
    <mergeCell ref="AM6:AS6"/>
    <mergeCell ref="AT6:AZ6"/>
    <mergeCell ref="BA6:BG6"/>
    <mergeCell ref="BH6:BN6"/>
    <mergeCell ref="B10:D10"/>
    <mergeCell ref="B14:D14"/>
    <mergeCell ref="B19:D19"/>
    <mergeCell ref="B24:D24"/>
    <mergeCell ref="B28:D28"/>
    <mergeCell ref="B32:D32"/>
    <mergeCell ref="A6:A8"/>
    <mergeCell ref="B6:D8"/>
    <mergeCell ref="E6:E8"/>
    <mergeCell ref="F6:H7"/>
    <mergeCell ref="I6:I8"/>
    <mergeCell ref="J6:J8"/>
    <mergeCell ref="K6:Q6"/>
  </mergeCells>
  <conditionalFormatting sqref="K9:CW45">
    <cfRule type="cellIs" dxfId="2" priority="1" operator="equal">
      <formula>1</formula>
    </cfRule>
  </conditionalFormatting>
  <conditionalFormatting sqref="K9:CW45">
    <cfRule type="cellIs" dxfId="3" priority="2" operator="equal">
      <formula>0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0.0" ySplit="5.0" topLeftCell="K6" activePane="bottomRight" state="frozen"/>
      <selection activeCell="K1" sqref="K1" pane="topRight"/>
      <selection activeCell="A6" sqref="A6" pane="bottomLeft"/>
      <selection activeCell="K6" sqref="K6" pane="bottomRight"/>
    </sheetView>
  </sheetViews>
  <sheetFormatPr customHeight="1" defaultColWidth="12.63" defaultRowHeight="15.75"/>
  <cols>
    <col customWidth="1" min="1" max="1" width="2.25"/>
    <col customWidth="1" min="2" max="2" width="4.63"/>
    <col customWidth="1" min="3" max="3" width="3.25"/>
    <col customWidth="1" min="4" max="4" width="6.0"/>
    <col customWidth="1" min="5" max="5" width="4.25"/>
    <col customWidth="1" min="6" max="6" width="6.0"/>
    <col customWidth="1" min="7" max="8" width="2.0"/>
    <col customWidth="1" min="9" max="9" width="7.0"/>
    <col customWidth="1" min="10" max="10" width="9.38"/>
    <col customWidth="1" min="11" max="136" width="2.5"/>
  </cols>
  <sheetData>
    <row r="1">
      <c r="A1" s="120"/>
      <c r="B1" s="121" t="s">
        <v>31</v>
      </c>
      <c r="C1" s="124">
        <f>'TLP PRIVATE'!C5</f>
        <v>44957</v>
      </c>
      <c r="D1" s="121"/>
      <c r="E1" s="169"/>
      <c r="Q1" s="126" t="s">
        <v>33</v>
      </c>
      <c r="R1" s="127">
        <v>0.0</v>
      </c>
    </row>
    <row r="2">
      <c r="A2" s="170"/>
      <c r="B2" s="170"/>
      <c r="C2" s="170"/>
      <c r="D2" s="170"/>
      <c r="E2" s="171"/>
      <c r="F2" s="170"/>
      <c r="G2" s="170"/>
      <c r="H2" s="170"/>
      <c r="I2" s="170"/>
      <c r="J2" s="170"/>
      <c r="K2" s="172">
        <v>0.0</v>
      </c>
      <c r="R2" s="172">
        <v>1.0</v>
      </c>
      <c r="Y2" s="172">
        <v>2.0</v>
      </c>
      <c r="AF2" s="172">
        <v>3.0</v>
      </c>
      <c r="AM2" s="172">
        <v>4.0</v>
      </c>
      <c r="AT2" s="172">
        <v>5.0</v>
      </c>
      <c r="BA2" s="172">
        <v>6.0</v>
      </c>
      <c r="BH2" s="172">
        <v>7.0</v>
      </c>
      <c r="BO2" s="172">
        <v>8.0</v>
      </c>
      <c r="BV2" s="172">
        <v>9.0</v>
      </c>
      <c r="CC2" s="172">
        <v>10.0</v>
      </c>
      <c r="CJ2" s="172">
        <v>11.0</v>
      </c>
      <c r="CQ2" s="172">
        <v>12.0</v>
      </c>
      <c r="CX2" s="172">
        <v>13.0</v>
      </c>
      <c r="DE2" s="172">
        <v>14.0</v>
      </c>
      <c r="DL2" s="172">
        <v>15.0</v>
      </c>
      <c r="DS2" s="172">
        <v>16.0</v>
      </c>
      <c r="DZ2" s="172">
        <v>17.0</v>
      </c>
    </row>
    <row r="3">
      <c r="A3" s="135" t="s">
        <v>34</v>
      </c>
      <c r="B3" s="135" t="s">
        <v>35</v>
      </c>
      <c r="C3" s="77"/>
      <c r="D3" s="78"/>
      <c r="E3" s="173" t="s">
        <v>36</v>
      </c>
      <c r="F3" s="174" t="s">
        <v>50</v>
      </c>
      <c r="G3" s="77"/>
      <c r="H3" s="78"/>
      <c r="I3" s="174" t="s">
        <v>31</v>
      </c>
      <c r="J3" s="137" t="s">
        <v>38</v>
      </c>
      <c r="K3" s="138">
        <f>K4</f>
        <v>44949</v>
      </c>
      <c r="L3" s="84"/>
      <c r="M3" s="84"/>
      <c r="N3" s="84"/>
      <c r="O3" s="84"/>
      <c r="P3" s="84"/>
      <c r="Q3" s="35"/>
      <c r="R3" s="139">
        <f>R4</f>
        <v>44956</v>
      </c>
      <c r="S3" s="84"/>
      <c r="T3" s="84"/>
      <c r="U3" s="84"/>
      <c r="V3" s="84"/>
      <c r="W3" s="84"/>
      <c r="X3" s="35"/>
      <c r="Y3" s="139">
        <f>Y4</f>
        <v>44963</v>
      </c>
      <c r="Z3" s="84"/>
      <c r="AA3" s="84"/>
      <c r="AB3" s="84"/>
      <c r="AC3" s="84"/>
      <c r="AD3" s="84"/>
      <c r="AE3" s="35"/>
      <c r="AF3" s="139">
        <f>AF4</f>
        <v>44970</v>
      </c>
      <c r="AG3" s="84"/>
      <c r="AH3" s="84"/>
      <c r="AI3" s="84"/>
      <c r="AJ3" s="84"/>
      <c r="AK3" s="84"/>
      <c r="AL3" s="35"/>
      <c r="AM3" s="139">
        <f>AM4</f>
        <v>44977</v>
      </c>
      <c r="AN3" s="84"/>
      <c r="AO3" s="84"/>
      <c r="AP3" s="84"/>
      <c r="AQ3" s="84"/>
      <c r="AR3" s="84"/>
      <c r="AS3" s="35"/>
      <c r="AT3" s="139">
        <f>AT4</f>
        <v>44984</v>
      </c>
      <c r="AU3" s="84"/>
      <c r="AV3" s="84"/>
      <c r="AW3" s="84"/>
      <c r="AX3" s="84"/>
      <c r="AY3" s="84"/>
      <c r="AZ3" s="35"/>
      <c r="BA3" s="139">
        <f>BA4</f>
        <v>44991</v>
      </c>
      <c r="BB3" s="84"/>
      <c r="BC3" s="84"/>
      <c r="BD3" s="84"/>
      <c r="BE3" s="84"/>
      <c r="BF3" s="84"/>
      <c r="BG3" s="35"/>
      <c r="BH3" s="139">
        <f>BH4</f>
        <v>44998</v>
      </c>
      <c r="BI3" s="84"/>
      <c r="BJ3" s="84"/>
      <c r="BK3" s="84"/>
      <c r="BL3" s="84"/>
      <c r="BM3" s="84"/>
      <c r="BN3" s="35"/>
      <c r="BO3" s="139">
        <f>BO4</f>
        <v>45005</v>
      </c>
      <c r="BP3" s="84"/>
      <c r="BQ3" s="84"/>
      <c r="BR3" s="84"/>
      <c r="BS3" s="84"/>
      <c r="BT3" s="84"/>
      <c r="BU3" s="35"/>
      <c r="BV3" s="139">
        <f>BV4</f>
        <v>45012</v>
      </c>
      <c r="BW3" s="84"/>
      <c r="BX3" s="84"/>
      <c r="BY3" s="84"/>
      <c r="BZ3" s="84"/>
      <c r="CA3" s="84"/>
      <c r="CB3" s="35"/>
      <c r="CC3" s="139">
        <f>CC4</f>
        <v>45019</v>
      </c>
      <c r="CD3" s="84"/>
      <c r="CE3" s="84"/>
      <c r="CF3" s="84"/>
      <c r="CG3" s="84"/>
      <c r="CH3" s="84"/>
      <c r="CI3" s="35"/>
      <c r="CJ3" s="139">
        <f>CJ4</f>
        <v>45026</v>
      </c>
      <c r="CK3" s="84"/>
      <c r="CL3" s="84"/>
      <c r="CM3" s="84"/>
      <c r="CN3" s="84"/>
      <c r="CO3" s="84"/>
      <c r="CP3" s="35"/>
      <c r="CQ3" s="139">
        <f>CQ4</f>
        <v>45033</v>
      </c>
      <c r="CR3" s="84"/>
      <c r="CS3" s="84"/>
      <c r="CT3" s="84"/>
      <c r="CU3" s="84"/>
      <c r="CV3" s="84"/>
      <c r="CW3" s="35"/>
      <c r="CX3" s="139">
        <f>CX4</f>
        <v>45040</v>
      </c>
      <c r="CY3" s="84"/>
      <c r="CZ3" s="84"/>
      <c r="DA3" s="84"/>
      <c r="DB3" s="84"/>
      <c r="DC3" s="84"/>
      <c r="DD3" s="35"/>
      <c r="DE3" s="139">
        <f>DE4</f>
        <v>45047</v>
      </c>
      <c r="DF3" s="84"/>
      <c r="DG3" s="84"/>
      <c r="DH3" s="84"/>
      <c r="DI3" s="84"/>
      <c r="DJ3" s="84"/>
      <c r="DK3" s="35"/>
      <c r="DL3" s="139">
        <f>DL4</f>
        <v>45054</v>
      </c>
      <c r="DM3" s="84"/>
      <c r="DN3" s="84"/>
      <c r="DO3" s="84"/>
      <c r="DP3" s="84"/>
      <c r="DQ3" s="84"/>
      <c r="DR3" s="35"/>
      <c r="DS3" s="139">
        <f>DS4</f>
        <v>45061</v>
      </c>
      <c r="DT3" s="84"/>
      <c r="DU3" s="84"/>
      <c r="DV3" s="84"/>
      <c r="DW3" s="84"/>
      <c r="DX3" s="84"/>
      <c r="DY3" s="35"/>
      <c r="DZ3" s="139">
        <f>DZ4</f>
        <v>45068</v>
      </c>
      <c r="EA3" s="84"/>
      <c r="EB3" s="84"/>
      <c r="EC3" s="84"/>
      <c r="ED3" s="84"/>
      <c r="EE3" s="84"/>
      <c r="EF3" s="35"/>
    </row>
    <row r="4" ht="16.5" customHeight="1">
      <c r="A4" s="88"/>
      <c r="B4" s="88"/>
      <c r="D4" s="23"/>
      <c r="E4" s="87"/>
      <c r="H4" s="23"/>
      <c r="J4" s="87"/>
      <c r="K4" s="175">
        <f>$C$1-WEEKDAY($C$1,1)+2+7*($R$1-1)</f>
        <v>44949</v>
      </c>
      <c r="L4" s="176">
        <f t="shared" ref="L4:EF4" si="1">K4+1</f>
        <v>44950</v>
      </c>
      <c r="M4" s="176">
        <f t="shared" si="1"/>
        <v>44951</v>
      </c>
      <c r="N4" s="176">
        <f t="shared" si="1"/>
        <v>44952</v>
      </c>
      <c r="O4" s="176">
        <f t="shared" si="1"/>
        <v>44953</v>
      </c>
      <c r="P4" s="176">
        <f t="shared" si="1"/>
        <v>44954</v>
      </c>
      <c r="Q4" s="176">
        <f t="shared" si="1"/>
        <v>44955</v>
      </c>
      <c r="R4" s="176">
        <f t="shared" si="1"/>
        <v>44956</v>
      </c>
      <c r="S4" s="176">
        <f t="shared" si="1"/>
        <v>44957</v>
      </c>
      <c r="T4" s="176">
        <f t="shared" si="1"/>
        <v>44958</v>
      </c>
      <c r="U4" s="176">
        <f t="shared" si="1"/>
        <v>44959</v>
      </c>
      <c r="V4" s="176">
        <f t="shared" si="1"/>
        <v>44960</v>
      </c>
      <c r="W4" s="176">
        <f t="shared" si="1"/>
        <v>44961</v>
      </c>
      <c r="X4" s="176">
        <f t="shared" si="1"/>
        <v>44962</v>
      </c>
      <c r="Y4" s="176">
        <f t="shared" si="1"/>
        <v>44963</v>
      </c>
      <c r="Z4" s="176">
        <f t="shared" si="1"/>
        <v>44964</v>
      </c>
      <c r="AA4" s="176">
        <f t="shared" si="1"/>
        <v>44965</v>
      </c>
      <c r="AB4" s="176">
        <f t="shared" si="1"/>
        <v>44966</v>
      </c>
      <c r="AC4" s="176">
        <f t="shared" si="1"/>
        <v>44967</v>
      </c>
      <c r="AD4" s="176">
        <f t="shared" si="1"/>
        <v>44968</v>
      </c>
      <c r="AE4" s="176">
        <f t="shared" si="1"/>
        <v>44969</v>
      </c>
      <c r="AF4" s="176">
        <f t="shared" si="1"/>
        <v>44970</v>
      </c>
      <c r="AG4" s="176">
        <f t="shared" si="1"/>
        <v>44971</v>
      </c>
      <c r="AH4" s="176">
        <f t="shared" si="1"/>
        <v>44972</v>
      </c>
      <c r="AI4" s="176">
        <f t="shared" si="1"/>
        <v>44973</v>
      </c>
      <c r="AJ4" s="176">
        <f t="shared" si="1"/>
        <v>44974</v>
      </c>
      <c r="AK4" s="176">
        <f t="shared" si="1"/>
        <v>44975</v>
      </c>
      <c r="AL4" s="176">
        <f t="shared" si="1"/>
        <v>44976</v>
      </c>
      <c r="AM4" s="176">
        <f t="shared" si="1"/>
        <v>44977</v>
      </c>
      <c r="AN4" s="176">
        <f t="shared" si="1"/>
        <v>44978</v>
      </c>
      <c r="AO4" s="176">
        <f t="shared" si="1"/>
        <v>44979</v>
      </c>
      <c r="AP4" s="176">
        <f t="shared" si="1"/>
        <v>44980</v>
      </c>
      <c r="AQ4" s="176">
        <f t="shared" si="1"/>
        <v>44981</v>
      </c>
      <c r="AR4" s="176">
        <f t="shared" si="1"/>
        <v>44982</v>
      </c>
      <c r="AS4" s="176">
        <f t="shared" si="1"/>
        <v>44983</v>
      </c>
      <c r="AT4" s="176">
        <f t="shared" si="1"/>
        <v>44984</v>
      </c>
      <c r="AU4" s="176">
        <f t="shared" si="1"/>
        <v>44985</v>
      </c>
      <c r="AV4" s="176">
        <f t="shared" si="1"/>
        <v>44986</v>
      </c>
      <c r="AW4" s="176">
        <f t="shared" si="1"/>
        <v>44987</v>
      </c>
      <c r="AX4" s="176">
        <f t="shared" si="1"/>
        <v>44988</v>
      </c>
      <c r="AY4" s="176">
        <f t="shared" si="1"/>
        <v>44989</v>
      </c>
      <c r="AZ4" s="176">
        <f t="shared" si="1"/>
        <v>44990</v>
      </c>
      <c r="BA4" s="176">
        <f t="shared" si="1"/>
        <v>44991</v>
      </c>
      <c r="BB4" s="176">
        <f t="shared" si="1"/>
        <v>44992</v>
      </c>
      <c r="BC4" s="176">
        <f t="shared" si="1"/>
        <v>44993</v>
      </c>
      <c r="BD4" s="176">
        <f t="shared" si="1"/>
        <v>44994</v>
      </c>
      <c r="BE4" s="176">
        <f t="shared" si="1"/>
        <v>44995</v>
      </c>
      <c r="BF4" s="176">
        <f t="shared" si="1"/>
        <v>44996</v>
      </c>
      <c r="BG4" s="176">
        <f t="shared" si="1"/>
        <v>44997</v>
      </c>
      <c r="BH4" s="176">
        <f t="shared" si="1"/>
        <v>44998</v>
      </c>
      <c r="BI4" s="176">
        <f t="shared" si="1"/>
        <v>44999</v>
      </c>
      <c r="BJ4" s="176">
        <f t="shared" si="1"/>
        <v>45000</v>
      </c>
      <c r="BK4" s="176">
        <f t="shared" si="1"/>
        <v>45001</v>
      </c>
      <c r="BL4" s="176">
        <f t="shared" si="1"/>
        <v>45002</v>
      </c>
      <c r="BM4" s="176">
        <f t="shared" si="1"/>
        <v>45003</v>
      </c>
      <c r="BN4" s="176">
        <f t="shared" si="1"/>
        <v>45004</v>
      </c>
      <c r="BO4" s="176">
        <f t="shared" si="1"/>
        <v>45005</v>
      </c>
      <c r="BP4" s="176">
        <f t="shared" si="1"/>
        <v>45006</v>
      </c>
      <c r="BQ4" s="176">
        <f t="shared" si="1"/>
        <v>45007</v>
      </c>
      <c r="BR4" s="176">
        <f t="shared" si="1"/>
        <v>45008</v>
      </c>
      <c r="BS4" s="176">
        <f t="shared" si="1"/>
        <v>45009</v>
      </c>
      <c r="BT4" s="176">
        <f t="shared" si="1"/>
        <v>45010</v>
      </c>
      <c r="BU4" s="176">
        <f t="shared" si="1"/>
        <v>45011</v>
      </c>
      <c r="BV4" s="176">
        <f t="shared" si="1"/>
        <v>45012</v>
      </c>
      <c r="BW4" s="176">
        <f t="shared" si="1"/>
        <v>45013</v>
      </c>
      <c r="BX4" s="176">
        <f t="shared" si="1"/>
        <v>45014</v>
      </c>
      <c r="BY4" s="176">
        <f t="shared" si="1"/>
        <v>45015</v>
      </c>
      <c r="BZ4" s="176">
        <f t="shared" si="1"/>
        <v>45016</v>
      </c>
      <c r="CA4" s="176">
        <f t="shared" si="1"/>
        <v>45017</v>
      </c>
      <c r="CB4" s="176">
        <f t="shared" si="1"/>
        <v>45018</v>
      </c>
      <c r="CC4" s="176">
        <f t="shared" si="1"/>
        <v>45019</v>
      </c>
      <c r="CD4" s="176">
        <f t="shared" si="1"/>
        <v>45020</v>
      </c>
      <c r="CE4" s="176">
        <f t="shared" si="1"/>
        <v>45021</v>
      </c>
      <c r="CF4" s="176">
        <f t="shared" si="1"/>
        <v>45022</v>
      </c>
      <c r="CG4" s="176">
        <f t="shared" si="1"/>
        <v>45023</v>
      </c>
      <c r="CH4" s="176">
        <f t="shared" si="1"/>
        <v>45024</v>
      </c>
      <c r="CI4" s="176">
        <f t="shared" si="1"/>
        <v>45025</v>
      </c>
      <c r="CJ4" s="176">
        <f t="shared" si="1"/>
        <v>45026</v>
      </c>
      <c r="CK4" s="176">
        <f t="shared" si="1"/>
        <v>45027</v>
      </c>
      <c r="CL4" s="176">
        <f t="shared" si="1"/>
        <v>45028</v>
      </c>
      <c r="CM4" s="176">
        <f t="shared" si="1"/>
        <v>45029</v>
      </c>
      <c r="CN4" s="176">
        <f t="shared" si="1"/>
        <v>45030</v>
      </c>
      <c r="CO4" s="176">
        <f t="shared" si="1"/>
        <v>45031</v>
      </c>
      <c r="CP4" s="176">
        <f t="shared" si="1"/>
        <v>45032</v>
      </c>
      <c r="CQ4" s="176">
        <f t="shared" si="1"/>
        <v>45033</v>
      </c>
      <c r="CR4" s="176">
        <f t="shared" si="1"/>
        <v>45034</v>
      </c>
      <c r="CS4" s="176">
        <f t="shared" si="1"/>
        <v>45035</v>
      </c>
      <c r="CT4" s="176">
        <f t="shared" si="1"/>
        <v>45036</v>
      </c>
      <c r="CU4" s="176">
        <f t="shared" si="1"/>
        <v>45037</v>
      </c>
      <c r="CV4" s="176">
        <f t="shared" si="1"/>
        <v>45038</v>
      </c>
      <c r="CW4" s="176">
        <f t="shared" si="1"/>
        <v>45039</v>
      </c>
      <c r="CX4" s="176">
        <f t="shared" si="1"/>
        <v>45040</v>
      </c>
      <c r="CY4" s="176">
        <f t="shared" si="1"/>
        <v>45041</v>
      </c>
      <c r="CZ4" s="176">
        <f t="shared" si="1"/>
        <v>45042</v>
      </c>
      <c r="DA4" s="176">
        <f t="shared" si="1"/>
        <v>45043</v>
      </c>
      <c r="DB4" s="176">
        <f t="shared" si="1"/>
        <v>45044</v>
      </c>
      <c r="DC4" s="176">
        <f t="shared" si="1"/>
        <v>45045</v>
      </c>
      <c r="DD4" s="176">
        <f t="shared" si="1"/>
        <v>45046</v>
      </c>
      <c r="DE4" s="176">
        <f t="shared" si="1"/>
        <v>45047</v>
      </c>
      <c r="DF4" s="176">
        <f t="shared" si="1"/>
        <v>45048</v>
      </c>
      <c r="DG4" s="176">
        <f t="shared" si="1"/>
        <v>45049</v>
      </c>
      <c r="DH4" s="176">
        <f t="shared" si="1"/>
        <v>45050</v>
      </c>
      <c r="DI4" s="176">
        <f t="shared" si="1"/>
        <v>45051</v>
      </c>
      <c r="DJ4" s="176">
        <f t="shared" si="1"/>
        <v>45052</v>
      </c>
      <c r="DK4" s="176">
        <f t="shared" si="1"/>
        <v>45053</v>
      </c>
      <c r="DL4" s="176">
        <f t="shared" si="1"/>
        <v>45054</v>
      </c>
      <c r="DM4" s="176">
        <f t="shared" si="1"/>
        <v>45055</v>
      </c>
      <c r="DN4" s="176">
        <f t="shared" si="1"/>
        <v>45056</v>
      </c>
      <c r="DO4" s="176">
        <f t="shared" si="1"/>
        <v>45057</v>
      </c>
      <c r="DP4" s="176">
        <f t="shared" si="1"/>
        <v>45058</v>
      </c>
      <c r="DQ4" s="176">
        <f t="shared" si="1"/>
        <v>45059</v>
      </c>
      <c r="DR4" s="176">
        <f t="shared" si="1"/>
        <v>45060</v>
      </c>
      <c r="DS4" s="176">
        <f t="shared" si="1"/>
        <v>45061</v>
      </c>
      <c r="DT4" s="176">
        <f t="shared" si="1"/>
        <v>45062</v>
      </c>
      <c r="DU4" s="176">
        <f t="shared" si="1"/>
        <v>45063</v>
      </c>
      <c r="DV4" s="176">
        <f t="shared" si="1"/>
        <v>45064</v>
      </c>
      <c r="DW4" s="176">
        <f t="shared" si="1"/>
        <v>45065</v>
      </c>
      <c r="DX4" s="176">
        <f t="shared" si="1"/>
        <v>45066</v>
      </c>
      <c r="DY4" s="176">
        <f t="shared" si="1"/>
        <v>45067</v>
      </c>
      <c r="DZ4" s="176">
        <f t="shared" si="1"/>
        <v>45068</v>
      </c>
      <c r="EA4" s="176">
        <f t="shared" si="1"/>
        <v>45069</v>
      </c>
      <c r="EB4" s="176">
        <f t="shared" si="1"/>
        <v>45070</v>
      </c>
      <c r="EC4" s="176">
        <f t="shared" si="1"/>
        <v>45071</v>
      </c>
      <c r="ED4" s="176">
        <f t="shared" si="1"/>
        <v>45072</v>
      </c>
      <c r="EE4" s="176">
        <f t="shared" si="1"/>
        <v>45073</v>
      </c>
      <c r="EF4" s="176">
        <f t="shared" si="1"/>
        <v>45074</v>
      </c>
    </row>
    <row r="5" ht="24.0" customHeight="1">
      <c r="A5" s="93"/>
      <c r="B5" s="93"/>
      <c r="C5" s="94"/>
      <c r="D5" s="95"/>
      <c r="E5" s="92"/>
      <c r="F5" s="177"/>
      <c r="G5" s="178" t="s">
        <v>39</v>
      </c>
      <c r="H5" s="179" t="s">
        <v>40</v>
      </c>
      <c r="I5" s="94"/>
      <c r="J5" s="92"/>
      <c r="K5" s="145" t="str">
        <f t="shared" ref="K5:EF5" si="2">TEXT(K4, "ddd")</f>
        <v>Mon</v>
      </c>
      <c r="L5" s="180" t="str">
        <f t="shared" si="2"/>
        <v>Tue</v>
      </c>
      <c r="M5" s="180" t="str">
        <f t="shared" si="2"/>
        <v>Wed</v>
      </c>
      <c r="N5" s="180" t="str">
        <f t="shared" si="2"/>
        <v>Thu</v>
      </c>
      <c r="O5" s="180" t="str">
        <f t="shared" si="2"/>
        <v>Fri</v>
      </c>
      <c r="P5" s="180" t="str">
        <f t="shared" si="2"/>
        <v>Sat</v>
      </c>
      <c r="Q5" s="180" t="str">
        <f t="shared" si="2"/>
        <v>Sun</v>
      </c>
      <c r="R5" s="180" t="str">
        <f t="shared" si="2"/>
        <v>Mon</v>
      </c>
      <c r="S5" s="180" t="str">
        <f t="shared" si="2"/>
        <v>Tue</v>
      </c>
      <c r="T5" s="180" t="str">
        <f t="shared" si="2"/>
        <v>Wed</v>
      </c>
      <c r="U5" s="180" t="str">
        <f t="shared" si="2"/>
        <v>Thu</v>
      </c>
      <c r="V5" s="180" t="str">
        <f t="shared" si="2"/>
        <v>Fri</v>
      </c>
      <c r="W5" s="180" t="str">
        <f t="shared" si="2"/>
        <v>Sat</v>
      </c>
      <c r="X5" s="180" t="str">
        <f t="shared" si="2"/>
        <v>Sun</v>
      </c>
      <c r="Y5" s="180" t="str">
        <f t="shared" si="2"/>
        <v>Mon</v>
      </c>
      <c r="Z5" s="180" t="str">
        <f t="shared" si="2"/>
        <v>Tue</v>
      </c>
      <c r="AA5" s="180" t="str">
        <f t="shared" si="2"/>
        <v>Wed</v>
      </c>
      <c r="AB5" s="180" t="str">
        <f t="shared" si="2"/>
        <v>Thu</v>
      </c>
      <c r="AC5" s="180" t="str">
        <f t="shared" si="2"/>
        <v>Fri</v>
      </c>
      <c r="AD5" s="180" t="str">
        <f t="shared" si="2"/>
        <v>Sat</v>
      </c>
      <c r="AE5" s="180" t="str">
        <f t="shared" si="2"/>
        <v>Sun</v>
      </c>
      <c r="AF5" s="180" t="str">
        <f t="shared" si="2"/>
        <v>Mon</v>
      </c>
      <c r="AG5" s="180" t="str">
        <f t="shared" si="2"/>
        <v>Tue</v>
      </c>
      <c r="AH5" s="180" t="str">
        <f t="shared" si="2"/>
        <v>Wed</v>
      </c>
      <c r="AI5" s="180" t="str">
        <f t="shared" si="2"/>
        <v>Thu</v>
      </c>
      <c r="AJ5" s="180" t="str">
        <f t="shared" si="2"/>
        <v>Fri</v>
      </c>
      <c r="AK5" s="180" t="str">
        <f t="shared" si="2"/>
        <v>Sat</v>
      </c>
      <c r="AL5" s="180" t="str">
        <f t="shared" si="2"/>
        <v>Sun</v>
      </c>
      <c r="AM5" s="180" t="str">
        <f t="shared" si="2"/>
        <v>Mon</v>
      </c>
      <c r="AN5" s="180" t="str">
        <f t="shared" si="2"/>
        <v>Tue</v>
      </c>
      <c r="AO5" s="180" t="str">
        <f t="shared" si="2"/>
        <v>Wed</v>
      </c>
      <c r="AP5" s="180" t="str">
        <f t="shared" si="2"/>
        <v>Thu</v>
      </c>
      <c r="AQ5" s="180" t="str">
        <f t="shared" si="2"/>
        <v>Fri</v>
      </c>
      <c r="AR5" s="180" t="str">
        <f t="shared" si="2"/>
        <v>Sat</v>
      </c>
      <c r="AS5" s="180" t="str">
        <f t="shared" si="2"/>
        <v>Sun</v>
      </c>
      <c r="AT5" s="180" t="str">
        <f t="shared" si="2"/>
        <v>Mon</v>
      </c>
      <c r="AU5" s="180" t="str">
        <f t="shared" si="2"/>
        <v>Tue</v>
      </c>
      <c r="AV5" s="180" t="str">
        <f t="shared" si="2"/>
        <v>Wed</v>
      </c>
      <c r="AW5" s="180" t="str">
        <f t="shared" si="2"/>
        <v>Thu</v>
      </c>
      <c r="AX5" s="180" t="str">
        <f t="shared" si="2"/>
        <v>Fri</v>
      </c>
      <c r="AY5" s="180" t="str">
        <f t="shared" si="2"/>
        <v>Sat</v>
      </c>
      <c r="AZ5" s="180" t="str">
        <f t="shared" si="2"/>
        <v>Sun</v>
      </c>
      <c r="BA5" s="180" t="str">
        <f t="shared" si="2"/>
        <v>Mon</v>
      </c>
      <c r="BB5" s="180" t="str">
        <f t="shared" si="2"/>
        <v>Tue</v>
      </c>
      <c r="BC5" s="180" t="str">
        <f t="shared" si="2"/>
        <v>Wed</v>
      </c>
      <c r="BD5" s="180" t="str">
        <f t="shared" si="2"/>
        <v>Thu</v>
      </c>
      <c r="BE5" s="180" t="str">
        <f t="shared" si="2"/>
        <v>Fri</v>
      </c>
      <c r="BF5" s="180" t="str">
        <f t="shared" si="2"/>
        <v>Sat</v>
      </c>
      <c r="BG5" s="180" t="str">
        <f t="shared" si="2"/>
        <v>Sun</v>
      </c>
      <c r="BH5" s="180" t="str">
        <f t="shared" si="2"/>
        <v>Mon</v>
      </c>
      <c r="BI5" s="180" t="str">
        <f t="shared" si="2"/>
        <v>Tue</v>
      </c>
      <c r="BJ5" s="180" t="str">
        <f t="shared" si="2"/>
        <v>Wed</v>
      </c>
      <c r="BK5" s="180" t="str">
        <f t="shared" si="2"/>
        <v>Thu</v>
      </c>
      <c r="BL5" s="180" t="str">
        <f t="shared" si="2"/>
        <v>Fri</v>
      </c>
      <c r="BM5" s="180" t="str">
        <f t="shared" si="2"/>
        <v>Sat</v>
      </c>
      <c r="BN5" s="180" t="str">
        <f t="shared" si="2"/>
        <v>Sun</v>
      </c>
      <c r="BO5" s="180" t="str">
        <f t="shared" si="2"/>
        <v>Mon</v>
      </c>
      <c r="BP5" s="180" t="str">
        <f t="shared" si="2"/>
        <v>Tue</v>
      </c>
      <c r="BQ5" s="180" t="str">
        <f t="shared" si="2"/>
        <v>Wed</v>
      </c>
      <c r="BR5" s="180" t="str">
        <f t="shared" si="2"/>
        <v>Thu</v>
      </c>
      <c r="BS5" s="180" t="str">
        <f t="shared" si="2"/>
        <v>Fri</v>
      </c>
      <c r="BT5" s="180" t="str">
        <f t="shared" si="2"/>
        <v>Sat</v>
      </c>
      <c r="BU5" s="180" t="str">
        <f t="shared" si="2"/>
        <v>Sun</v>
      </c>
      <c r="BV5" s="180" t="str">
        <f t="shared" si="2"/>
        <v>Mon</v>
      </c>
      <c r="BW5" s="180" t="str">
        <f t="shared" si="2"/>
        <v>Tue</v>
      </c>
      <c r="BX5" s="180" t="str">
        <f t="shared" si="2"/>
        <v>Wed</v>
      </c>
      <c r="BY5" s="180" t="str">
        <f t="shared" si="2"/>
        <v>Thu</v>
      </c>
      <c r="BZ5" s="180" t="str">
        <f t="shared" si="2"/>
        <v>Fri</v>
      </c>
      <c r="CA5" s="180" t="str">
        <f t="shared" si="2"/>
        <v>Sat</v>
      </c>
      <c r="CB5" s="180" t="str">
        <f t="shared" si="2"/>
        <v>Sun</v>
      </c>
      <c r="CC5" s="180" t="str">
        <f t="shared" si="2"/>
        <v>Mon</v>
      </c>
      <c r="CD5" s="180" t="str">
        <f t="shared" si="2"/>
        <v>Tue</v>
      </c>
      <c r="CE5" s="180" t="str">
        <f t="shared" si="2"/>
        <v>Wed</v>
      </c>
      <c r="CF5" s="180" t="str">
        <f t="shared" si="2"/>
        <v>Thu</v>
      </c>
      <c r="CG5" s="180" t="str">
        <f t="shared" si="2"/>
        <v>Fri</v>
      </c>
      <c r="CH5" s="180" t="str">
        <f t="shared" si="2"/>
        <v>Sat</v>
      </c>
      <c r="CI5" s="180" t="str">
        <f t="shared" si="2"/>
        <v>Sun</v>
      </c>
      <c r="CJ5" s="180" t="str">
        <f t="shared" si="2"/>
        <v>Mon</v>
      </c>
      <c r="CK5" s="180" t="str">
        <f t="shared" si="2"/>
        <v>Tue</v>
      </c>
      <c r="CL5" s="180" t="str">
        <f t="shared" si="2"/>
        <v>Wed</v>
      </c>
      <c r="CM5" s="180" t="str">
        <f t="shared" si="2"/>
        <v>Thu</v>
      </c>
      <c r="CN5" s="180" t="str">
        <f t="shared" si="2"/>
        <v>Fri</v>
      </c>
      <c r="CO5" s="180" t="str">
        <f t="shared" si="2"/>
        <v>Sat</v>
      </c>
      <c r="CP5" s="180" t="str">
        <f t="shared" si="2"/>
        <v>Sun</v>
      </c>
      <c r="CQ5" s="180" t="str">
        <f t="shared" si="2"/>
        <v>Mon</v>
      </c>
      <c r="CR5" s="180" t="str">
        <f t="shared" si="2"/>
        <v>Tue</v>
      </c>
      <c r="CS5" s="180" t="str">
        <f t="shared" si="2"/>
        <v>Wed</v>
      </c>
      <c r="CT5" s="180" t="str">
        <f t="shared" si="2"/>
        <v>Thu</v>
      </c>
      <c r="CU5" s="180" t="str">
        <f t="shared" si="2"/>
        <v>Fri</v>
      </c>
      <c r="CV5" s="180" t="str">
        <f t="shared" si="2"/>
        <v>Sat</v>
      </c>
      <c r="CW5" s="180" t="str">
        <f t="shared" si="2"/>
        <v>Sun</v>
      </c>
      <c r="CX5" s="180" t="str">
        <f t="shared" si="2"/>
        <v>Mon</v>
      </c>
      <c r="CY5" s="180" t="str">
        <f t="shared" si="2"/>
        <v>Tue</v>
      </c>
      <c r="CZ5" s="180" t="str">
        <f t="shared" si="2"/>
        <v>Wed</v>
      </c>
      <c r="DA5" s="180" t="str">
        <f t="shared" si="2"/>
        <v>Thu</v>
      </c>
      <c r="DB5" s="180" t="str">
        <f t="shared" si="2"/>
        <v>Fri</v>
      </c>
      <c r="DC5" s="180" t="str">
        <f t="shared" si="2"/>
        <v>Sat</v>
      </c>
      <c r="DD5" s="180" t="str">
        <f t="shared" si="2"/>
        <v>Sun</v>
      </c>
      <c r="DE5" s="180" t="str">
        <f t="shared" si="2"/>
        <v>Mon</v>
      </c>
      <c r="DF5" s="180" t="str">
        <f t="shared" si="2"/>
        <v>Tue</v>
      </c>
      <c r="DG5" s="180" t="str">
        <f t="shared" si="2"/>
        <v>Wed</v>
      </c>
      <c r="DH5" s="180" t="str">
        <f t="shared" si="2"/>
        <v>Thu</v>
      </c>
      <c r="DI5" s="180" t="str">
        <f t="shared" si="2"/>
        <v>Fri</v>
      </c>
      <c r="DJ5" s="180" t="str">
        <f t="shared" si="2"/>
        <v>Sat</v>
      </c>
      <c r="DK5" s="180" t="str">
        <f t="shared" si="2"/>
        <v>Sun</v>
      </c>
      <c r="DL5" s="180" t="str">
        <f t="shared" si="2"/>
        <v>Mon</v>
      </c>
      <c r="DM5" s="180" t="str">
        <f t="shared" si="2"/>
        <v>Tue</v>
      </c>
      <c r="DN5" s="180" t="str">
        <f t="shared" si="2"/>
        <v>Wed</v>
      </c>
      <c r="DO5" s="180" t="str">
        <f t="shared" si="2"/>
        <v>Thu</v>
      </c>
      <c r="DP5" s="180" t="str">
        <f t="shared" si="2"/>
        <v>Fri</v>
      </c>
      <c r="DQ5" s="180" t="str">
        <f t="shared" si="2"/>
        <v>Sat</v>
      </c>
      <c r="DR5" s="180" t="str">
        <f t="shared" si="2"/>
        <v>Sun</v>
      </c>
      <c r="DS5" s="180" t="str">
        <f t="shared" si="2"/>
        <v>Mon</v>
      </c>
      <c r="DT5" s="180" t="str">
        <f t="shared" si="2"/>
        <v>Tue</v>
      </c>
      <c r="DU5" s="180" t="str">
        <f t="shared" si="2"/>
        <v>Wed</v>
      </c>
      <c r="DV5" s="180" t="str">
        <f t="shared" si="2"/>
        <v>Thu</v>
      </c>
      <c r="DW5" s="180" t="str">
        <f t="shared" si="2"/>
        <v>Fri</v>
      </c>
      <c r="DX5" s="180" t="str">
        <f t="shared" si="2"/>
        <v>Sat</v>
      </c>
      <c r="DY5" s="180" t="str">
        <f t="shared" si="2"/>
        <v>Sun</v>
      </c>
      <c r="DZ5" s="180" t="str">
        <f t="shared" si="2"/>
        <v>Mon</v>
      </c>
      <c r="EA5" s="180" t="str">
        <f t="shared" si="2"/>
        <v>Tue</v>
      </c>
      <c r="EB5" s="180" t="str">
        <f t="shared" si="2"/>
        <v>Wed</v>
      </c>
      <c r="EC5" s="180" t="str">
        <f t="shared" si="2"/>
        <v>Thu</v>
      </c>
      <c r="ED5" s="180" t="str">
        <f t="shared" si="2"/>
        <v>Fri</v>
      </c>
      <c r="EE5" s="180" t="str">
        <f t="shared" si="2"/>
        <v>Sat</v>
      </c>
      <c r="EF5" s="180" t="str">
        <f t="shared" si="2"/>
        <v>Sun</v>
      </c>
    </row>
    <row r="6">
      <c r="A6" s="146"/>
      <c r="B6" s="147"/>
      <c r="C6" s="148"/>
      <c r="D6" s="149"/>
      <c r="E6" s="147"/>
      <c r="F6" s="147"/>
      <c r="G6" s="148"/>
      <c r="H6" s="181"/>
      <c r="I6" s="181"/>
      <c r="J6" s="152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  <c r="DQ6" s="154"/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154"/>
    </row>
    <row r="7">
      <c r="A7" s="156">
        <v>1.0</v>
      </c>
      <c r="B7" s="182" t="str">
        <f>OFFSET(#REF!,0,0,10,1)</f>
        <v>#REF!</v>
      </c>
      <c r="C7" s="84"/>
      <c r="D7" s="35"/>
      <c r="E7" s="156">
        <v>1.0</v>
      </c>
      <c r="F7" s="156">
        <f>sum(F8:F1050)</f>
        <v>105</v>
      </c>
      <c r="G7" s="183" t="b">
        <v>1</v>
      </c>
      <c r="H7" s="184" t="b">
        <v>0</v>
      </c>
      <c r="I7" s="185">
        <f>$C$1</f>
        <v>44957</v>
      </c>
      <c r="J7" s="159">
        <f>max(J8:J10)</f>
        <v>44986.8</v>
      </c>
      <c r="K7" s="154"/>
      <c r="L7" s="152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4"/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4"/>
      <c r="ED7" s="154"/>
      <c r="EE7" s="154"/>
      <c r="EF7" s="154"/>
    </row>
    <row r="8">
      <c r="A8" s="186"/>
      <c r="B8" s="56"/>
      <c r="C8" s="187"/>
      <c r="D8" s="188"/>
      <c r="E8" s="189">
        <v>1.0</v>
      </c>
      <c r="F8" s="190">
        <f t="shared" ref="F8:F15" si="3">sum(L8:EF8)</f>
        <v>21</v>
      </c>
      <c r="G8" s="191" t="b">
        <v>1</v>
      </c>
      <c r="H8" s="192" t="b">
        <v>0</v>
      </c>
      <c r="I8" s="164">
        <f>C1</f>
        <v>44957</v>
      </c>
      <c r="J8" s="164">
        <f t="shared" ref="J8:J11" si="4">if(H8,(I8+(F8/2)*7),IF(G8,(I8+((F8/5)*7)-1),(I8-1)+F8))</f>
        <v>44985.4</v>
      </c>
      <c r="K8" s="152"/>
      <c r="L8" s="152"/>
      <c r="M8" s="152"/>
      <c r="N8" s="152"/>
      <c r="O8" s="154"/>
      <c r="P8" s="152">
        <v>1.0</v>
      </c>
      <c r="Q8" s="152"/>
      <c r="R8" s="152">
        <v>1.0</v>
      </c>
      <c r="S8" s="152">
        <v>0.0</v>
      </c>
      <c r="T8" s="152">
        <v>0.0</v>
      </c>
      <c r="U8" s="152">
        <v>1.0</v>
      </c>
      <c r="V8" s="152">
        <v>1.0</v>
      </c>
      <c r="W8" s="152"/>
      <c r="X8" s="152"/>
      <c r="Y8" s="152">
        <v>1.0</v>
      </c>
      <c r="Z8" s="193"/>
      <c r="AA8" s="152">
        <v>1.0</v>
      </c>
      <c r="AB8" s="193"/>
      <c r="AC8" s="193"/>
      <c r="AD8" s="154"/>
      <c r="AE8" s="154"/>
      <c r="AF8" s="193"/>
      <c r="AG8" s="193"/>
      <c r="AH8" s="193"/>
      <c r="AI8" s="193"/>
      <c r="AJ8" s="193"/>
      <c r="AK8" s="154"/>
      <c r="AL8" s="154"/>
      <c r="AM8" s="152">
        <v>1.0</v>
      </c>
      <c r="AN8" s="152">
        <v>1.0</v>
      </c>
      <c r="AO8" s="152">
        <v>1.0</v>
      </c>
      <c r="AP8" s="152">
        <v>1.0</v>
      </c>
      <c r="AQ8" s="152">
        <v>1.0</v>
      </c>
      <c r="AR8" s="154"/>
      <c r="AS8" s="154"/>
      <c r="AT8" s="152">
        <v>1.0</v>
      </c>
      <c r="AU8" s="152">
        <v>1.0</v>
      </c>
      <c r="AV8" s="152">
        <v>1.0</v>
      </c>
      <c r="AW8" s="152">
        <v>1.0</v>
      </c>
      <c r="AX8" s="152">
        <v>1.0</v>
      </c>
      <c r="AY8" s="154"/>
      <c r="AZ8" s="154"/>
      <c r="BA8" s="152">
        <v>1.0</v>
      </c>
      <c r="BB8" s="152">
        <v>1.0</v>
      </c>
      <c r="BC8" s="152">
        <v>1.0</v>
      </c>
      <c r="BD8" s="152">
        <v>1.0</v>
      </c>
      <c r="BE8" s="152">
        <v>1.0</v>
      </c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154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</row>
    <row r="9">
      <c r="A9" s="186"/>
      <c r="B9" s="56"/>
      <c r="C9" s="187"/>
      <c r="D9" s="188"/>
      <c r="E9" s="189">
        <v>1.0</v>
      </c>
      <c r="F9" s="190">
        <f t="shared" si="3"/>
        <v>17</v>
      </c>
      <c r="G9" s="194" t="b">
        <v>1</v>
      </c>
      <c r="H9" s="195" t="b">
        <v>0</v>
      </c>
      <c r="I9" s="164">
        <f>I8</f>
        <v>44957</v>
      </c>
      <c r="J9" s="164">
        <f t="shared" si="4"/>
        <v>44979.8</v>
      </c>
      <c r="K9" s="154"/>
      <c r="L9" s="152"/>
      <c r="M9" s="152"/>
      <c r="N9" s="152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93"/>
      <c r="Z9" s="193"/>
      <c r="AA9" s="193"/>
      <c r="AB9" s="193"/>
      <c r="AC9" s="193"/>
      <c r="AD9" s="154"/>
      <c r="AE9" s="154"/>
      <c r="AF9" s="193"/>
      <c r="AG9" s="193"/>
      <c r="AH9" s="193"/>
      <c r="AI9" s="193"/>
      <c r="AJ9" s="193"/>
      <c r="AK9" s="154"/>
      <c r="AL9" s="154"/>
      <c r="AM9" s="154"/>
      <c r="AN9" s="154"/>
      <c r="AO9" s="154"/>
      <c r="AP9" s="152">
        <v>1.0</v>
      </c>
      <c r="AQ9" s="152">
        <v>1.0</v>
      </c>
      <c r="AR9" s="154"/>
      <c r="AS9" s="154"/>
      <c r="AT9" s="152">
        <v>1.0</v>
      </c>
      <c r="AU9" s="152">
        <v>1.0</v>
      </c>
      <c r="AV9" s="152">
        <v>1.0</v>
      </c>
      <c r="AW9" s="152">
        <v>1.0</v>
      </c>
      <c r="AX9" s="152">
        <v>1.0</v>
      </c>
      <c r="AY9" s="154"/>
      <c r="AZ9" s="154"/>
      <c r="BA9" s="152">
        <v>1.0</v>
      </c>
      <c r="BB9" s="152">
        <v>1.0</v>
      </c>
      <c r="BC9" s="152">
        <v>1.0</v>
      </c>
      <c r="BD9" s="152">
        <v>1.0</v>
      </c>
      <c r="BE9" s="152">
        <v>1.0</v>
      </c>
      <c r="BF9" s="154"/>
      <c r="BG9" s="154"/>
      <c r="BH9" s="152">
        <v>1.0</v>
      </c>
      <c r="BI9" s="152">
        <v>1.0</v>
      </c>
      <c r="BJ9" s="152">
        <v>1.0</v>
      </c>
      <c r="BK9" s="152">
        <v>1.0</v>
      </c>
      <c r="BL9" s="152">
        <v>1.0</v>
      </c>
      <c r="BM9" s="154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54"/>
      <c r="CJ9" s="154"/>
      <c r="CK9" s="154"/>
      <c r="CL9" s="154"/>
      <c r="CM9" s="154"/>
      <c r="CN9" s="154"/>
      <c r="CO9" s="154"/>
      <c r="CP9" s="154"/>
      <c r="CQ9" s="154"/>
      <c r="CR9" s="154"/>
      <c r="CS9" s="154"/>
      <c r="CT9" s="154"/>
      <c r="CU9" s="154"/>
      <c r="CV9" s="154"/>
      <c r="CW9" s="154"/>
      <c r="CX9" s="154"/>
      <c r="CY9" s="154"/>
      <c r="CZ9" s="154"/>
      <c r="DA9" s="154"/>
      <c r="DB9" s="154"/>
      <c r="DC9" s="154"/>
      <c r="DD9" s="154"/>
      <c r="DE9" s="154"/>
      <c r="DF9" s="154"/>
      <c r="DG9" s="154"/>
      <c r="DH9" s="154"/>
      <c r="DI9" s="154"/>
      <c r="DJ9" s="154"/>
      <c r="DK9" s="154"/>
      <c r="DL9" s="154"/>
      <c r="DM9" s="154"/>
      <c r="DN9" s="154"/>
      <c r="DO9" s="154"/>
      <c r="DP9" s="154"/>
      <c r="DQ9" s="154"/>
      <c r="DR9" s="154"/>
      <c r="DS9" s="154"/>
      <c r="DT9" s="154"/>
      <c r="DU9" s="154"/>
      <c r="DV9" s="154"/>
      <c r="DW9" s="154"/>
      <c r="DX9" s="154"/>
      <c r="DY9" s="154"/>
      <c r="DZ9" s="154"/>
      <c r="EA9" s="154"/>
      <c r="EB9" s="154"/>
      <c r="EC9" s="154"/>
      <c r="ED9" s="154"/>
      <c r="EE9" s="154"/>
      <c r="EF9" s="154"/>
    </row>
    <row r="10">
      <c r="A10" s="186"/>
      <c r="B10" s="56"/>
      <c r="C10" s="196"/>
      <c r="D10" s="197"/>
      <c r="E10" s="189">
        <v>1.0</v>
      </c>
      <c r="F10" s="190">
        <f t="shared" si="3"/>
        <v>5</v>
      </c>
      <c r="G10" s="194" t="b">
        <v>1</v>
      </c>
      <c r="H10" s="195" t="b">
        <v>0</v>
      </c>
      <c r="I10" s="164">
        <f>J9+1</f>
        <v>44980.8</v>
      </c>
      <c r="J10" s="164">
        <f t="shared" si="4"/>
        <v>44986.8</v>
      </c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2">
        <v>1.0</v>
      </c>
      <c r="BI10" s="152">
        <v>1.0</v>
      </c>
      <c r="BJ10" s="152">
        <v>1.0</v>
      </c>
      <c r="BK10" s="152">
        <v>1.0</v>
      </c>
      <c r="BL10" s="152">
        <v>1.0</v>
      </c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CX10" s="154"/>
      <c r="CY10" s="154"/>
      <c r="CZ10" s="154"/>
      <c r="DA10" s="154"/>
      <c r="DB10" s="154"/>
      <c r="DC10" s="154"/>
      <c r="DD10" s="154"/>
      <c r="DE10" s="154"/>
      <c r="DF10" s="154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4"/>
      <c r="DS10" s="154"/>
      <c r="DT10" s="154"/>
      <c r="DU10" s="154"/>
      <c r="DV10" s="154"/>
      <c r="DW10" s="154"/>
      <c r="DX10" s="154"/>
      <c r="DY10" s="154"/>
      <c r="DZ10" s="154"/>
      <c r="EA10" s="154"/>
      <c r="EB10" s="154"/>
      <c r="EC10" s="154"/>
      <c r="ED10" s="154"/>
      <c r="EE10" s="154"/>
      <c r="EF10" s="154"/>
    </row>
    <row r="11">
      <c r="A11" s="150"/>
      <c r="B11" s="56"/>
      <c r="C11" s="182"/>
      <c r="D11" s="198"/>
      <c r="E11" s="160">
        <v>1.0</v>
      </c>
      <c r="F11" s="199">
        <f t="shared" si="3"/>
        <v>10</v>
      </c>
      <c r="G11" s="183" t="b">
        <v>1</v>
      </c>
      <c r="H11" s="184" t="b">
        <v>0</v>
      </c>
      <c r="I11" s="185">
        <f t="shared" ref="I11:I12" si="5">$C$1</f>
        <v>44957</v>
      </c>
      <c r="J11" s="164">
        <f t="shared" si="4"/>
        <v>44970</v>
      </c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2" t="s">
        <v>51</v>
      </c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2">
        <v>1.0</v>
      </c>
      <c r="BI11" s="152">
        <v>1.0</v>
      </c>
      <c r="BJ11" s="152">
        <v>1.0</v>
      </c>
      <c r="BK11" s="152">
        <v>1.0</v>
      </c>
      <c r="BL11" s="152">
        <v>1.0</v>
      </c>
      <c r="BM11" s="154"/>
      <c r="BN11" s="154"/>
      <c r="BO11" s="152">
        <v>1.0</v>
      </c>
      <c r="BP11" s="152">
        <v>1.0</v>
      </c>
      <c r="BQ11" s="152">
        <v>1.0</v>
      </c>
      <c r="BR11" s="152">
        <v>1.0</v>
      </c>
      <c r="BS11" s="152">
        <v>1.0</v>
      </c>
      <c r="BT11" s="154"/>
      <c r="BU11" s="154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4"/>
      <c r="CJ11" s="154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4"/>
      <c r="CY11" s="154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4"/>
      <c r="DN11" s="154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4"/>
      <c r="EC11" s="154"/>
      <c r="ED11" s="154"/>
      <c r="EE11" s="154"/>
      <c r="EF11" s="154"/>
    </row>
    <row r="12">
      <c r="A12" s="186"/>
      <c r="B12" s="154"/>
      <c r="C12" s="196"/>
      <c r="D12" s="200"/>
      <c r="E12" s="189">
        <v>1.0</v>
      </c>
      <c r="F12" s="190">
        <f t="shared" si="3"/>
        <v>15</v>
      </c>
      <c r="G12" s="191" t="b">
        <v>1</v>
      </c>
      <c r="H12" s="192" t="b">
        <v>0</v>
      </c>
      <c r="I12" s="164">
        <f t="shared" si="5"/>
        <v>44957</v>
      </c>
      <c r="J12" s="164">
        <f>if(H12,(I12+(F12/2)*7),IF(G12,(I12+((F12/4.7)*7)),(I12-1)+F12))</f>
        <v>44979.34043</v>
      </c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201"/>
      <c r="X12" s="154"/>
      <c r="Y12" s="193"/>
      <c r="Z12" s="193"/>
      <c r="AA12" s="193"/>
      <c r="AB12" s="193"/>
      <c r="AC12" s="193"/>
      <c r="AD12" s="154"/>
      <c r="AE12" s="154"/>
      <c r="AF12" s="193"/>
      <c r="AG12" s="154"/>
      <c r="AH12" s="154"/>
      <c r="AI12" s="154"/>
      <c r="AJ12" s="152">
        <v>1.0</v>
      </c>
      <c r="AK12" s="152">
        <v>0.0</v>
      </c>
      <c r="AL12" s="152">
        <v>0.0</v>
      </c>
      <c r="AM12" s="152">
        <v>1.0</v>
      </c>
      <c r="AN12" s="152">
        <v>1.0</v>
      </c>
      <c r="AO12" s="152">
        <v>1.0</v>
      </c>
      <c r="AP12" s="152">
        <v>1.0</v>
      </c>
      <c r="AQ12" s="152">
        <v>1.0</v>
      </c>
      <c r="AR12" s="154"/>
      <c r="AS12" s="154"/>
      <c r="AT12" s="152">
        <v>1.0</v>
      </c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2">
        <v>1.0</v>
      </c>
      <c r="BK12" s="152">
        <v>1.0</v>
      </c>
      <c r="BL12" s="152">
        <v>1.0</v>
      </c>
      <c r="BM12" s="154"/>
      <c r="BN12" s="154"/>
      <c r="BO12" s="154"/>
      <c r="BP12" s="154"/>
      <c r="BQ12" s="154"/>
      <c r="BR12" s="154"/>
      <c r="BS12" s="154"/>
      <c r="BT12" s="154"/>
      <c r="BU12" s="154"/>
      <c r="BV12" s="152">
        <v>1.0</v>
      </c>
      <c r="BW12" s="152">
        <v>1.0</v>
      </c>
      <c r="BX12" s="152">
        <v>1.0</v>
      </c>
      <c r="BY12" s="152">
        <v>1.0</v>
      </c>
      <c r="BZ12" s="152">
        <v>1.0</v>
      </c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  <c r="DZ12" s="154"/>
      <c r="EA12" s="154"/>
      <c r="EB12" s="154"/>
      <c r="EC12" s="154"/>
      <c r="ED12" s="154"/>
      <c r="EE12" s="154"/>
      <c r="EF12" s="154"/>
    </row>
    <row r="13">
      <c r="A13" s="186"/>
      <c r="B13" s="56"/>
      <c r="C13" s="196"/>
      <c r="D13" s="200"/>
      <c r="E13" s="189">
        <v>1.0</v>
      </c>
      <c r="F13" s="190">
        <f t="shared" si="3"/>
        <v>0</v>
      </c>
      <c r="G13" s="191" t="b">
        <v>1</v>
      </c>
      <c r="H13" s="192" t="b">
        <v>0</v>
      </c>
      <c r="I13" s="164">
        <f>J9+1</f>
        <v>44980.8</v>
      </c>
      <c r="J13" s="164">
        <f t="shared" ref="J13:J16" si="6">if(H13,(I13+(F13/2)*7),IF(G13,(I13+((F13/5)*7)-1),(I13-1)+F13))</f>
        <v>44979.8</v>
      </c>
      <c r="K13" s="154"/>
      <c r="L13" s="154"/>
      <c r="M13" s="154"/>
      <c r="N13" s="154"/>
      <c r="O13" s="152"/>
      <c r="P13" s="152"/>
      <c r="Q13" s="152"/>
      <c r="R13" s="152"/>
      <c r="S13" s="152"/>
      <c r="T13" s="152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4"/>
      <c r="CT13" s="154"/>
      <c r="CU13" s="154"/>
      <c r="CV13" s="154"/>
      <c r="CW13" s="154"/>
      <c r="CX13" s="154"/>
      <c r="CY13" s="154"/>
      <c r="CZ13" s="154"/>
      <c r="DA13" s="154"/>
      <c r="DB13" s="154"/>
      <c r="DC13" s="154"/>
      <c r="DD13" s="154"/>
      <c r="DE13" s="154"/>
      <c r="DF13" s="154"/>
      <c r="DG13" s="154"/>
      <c r="DH13" s="154"/>
      <c r="DI13" s="154"/>
      <c r="DJ13" s="154"/>
      <c r="DK13" s="154"/>
      <c r="DL13" s="154"/>
      <c r="DM13" s="154"/>
      <c r="DN13" s="154"/>
      <c r="DO13" s="154"/>
      <c r="DP13" s="154"/>
      <c r="DQ13" s="154"/>
      <c r="DR13" s="154"/>
      <c r="DS13" s="154"/>
      <c r="DT13" s="154"/>
      <c r="DU13" s="154"/>
      <c r="DV13" s="154"/>
      <c r="DW13" s="154"/>
      <c r="DX13" s="154"/>
      <c r="DY13" s="154"/>
      <c r="DZ13" s="154"/>
      <c r="EA13" s="154"/>
      <c r="EB13" s="154"/>
      <c r="EC13" s="154"/>
      <c r="ED13" s="154"/>
      <c r="EE13" s="154"/>
      <c r="EF13" s="154"/>
    </row>
    <row r="14">
      <c r="A14" s="186"/>
      <c r="B14" s="56"/>
      <c r="C14" s="196"/>
      <c r="D14" s="200"/>
      <c r="E14" s="189">
        <v>1.0</v>
      </c>
      <c r="F14" s="190">
        <f t="shared" si="3"/>
        <v>15</v>
      </c>
      <c r="G14" s="191" t="b">
        <v>1</v>
      </c>
      <c r="H14" s="192" t="b">
        <v>0</v>
      </c>
      <c r="I14" s="164">
        <f>J13+1</f>
        <v>44980.8</v>
      </c>
      <c r="J14" s="164">
        <f t="shared" si="6"/>
        <v>45000.8</v>
      </c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2">
        <v>1.0</v>
      </c>
      <c r="BP14" s="152">
        <v>1.0</v>
      </c>
      <c r="BQ14" s="152">
        <v>1.0</v>
      </c>
      <c r="BR14" s="152">
        <v>1.0</v>
      </c>
      <c r="BS14" s="152">
        <v>1.0</v>
      </c>
      <c r="BT14" s="154"/>
      <c r="BU14" s="154"/>
      <c r="BV14" s="152">
        <v>1.0</v>
      </c>
      <c r="BW14" s="152">
        <v>1.0</v>
      </c>
      <c r="BX14" s="152">
        <v>1.0</v>
      </c>
      <c r="BY14" s="152">
        <v>1.0</v>
      </c>
      <c r="BZ14" s="152">
        <v>1.0</v>
      </c>
      <c r="CA14" s="154"/>
      <c r="CB14" s="154"/>
      <c r="CC14" s="152">
        <v>1.0</v>
      </c>
      <c r="CD14" s="152">
        <v>1.0</v>
      </c>
      <c r="CE14" s="152">
        <v>1.0</v>
      </c>
      <c r="CF14" s="152">
        <v>1.0</v>
      </c>
      <c r="CG14" s="152">
        <v>1.0</v>
      </c>
      <c r="CH14" s="154"/>
      <c r="CI14" s="154"/>
      <c r="CJ14" s="154"/>
      <c r="CK14" s="154"/>
      <c r="CL14" s="154"/>
      <c r="CM14" s="154"/>
      <c r="CN14" s="154"/>
      <c r="CO14" s="154"/>
      <c r="CP14" s="154"/>
      <c r="CQ14" s="154"/>
      <c r="CR14" s="154"/>
      <c r="CS14" s="154"/>
      <c r="CT14" s="154"/>
      <c r="CU14" s="154"/>
      <c r="CV14" s="154"/>
      <c r="CW14" s="154"/>
      <c r="CX14" s="154"/>
      <c r="CY14" s="154"/>
      <c r="CZ14" s="154"/>
      <c r="DA14" s="154"/>
      <c r="DB14" s="154"/>
      <c r="DC14" s="154"/>
      <c r="DD14" s="154"/>
      <c r="DE14" s="154"/>
      <c r="DF14" s="154"/>
      <c r="DG14" s="154"/>
      <c r="DH14" s="154"/>
      <c r="DI14" s="154"/>
      <c r="DJ14" s="154"/>
      <c r="DK14" s="154"/>
      <c r="DL14" s="154"/>
      <c r="DM14" s="154"/>
      <c r="DN14" s="154"/>
      <c r="DO14" s="154"/>
      <c r="DP14" s="154"/>
      <c r="DQ14" s="154"/>
      <c r="DR14" s="154"/>
      <c r="DS14" s="154"/>
      <c r="DT14" s="154"/>
      <c r="DU14" s="154"/>
      <c r="DV14" s="154"/>
      <c r="DW14" s="154"/>
      <c r="DX14" s="154"/>
      <c r="DY14" s="154"/>
      <c r="DZ14" s="154"/>
      <c r="EA14" s="154"/>
      <c r="EB14" s="154"/>
      <c r="EC14" s="154"/>
      <c r="ED14" s="154"/>
      <c r="EE14" s="154"/>
      <c r="EF14" s="154"/>
    </row>
    <row r="15">
      <c r="A15" s="150"/>
      <c r="B15" s="56"/>
      <c r="C15" s="182"/>
      <c r="D15" s="202"/>
      <c r="E15" s="203">
        <v>2.0</v>
      </c>
      <c r="F15" s="199">
        <f t="shared" si="3"/>
        <v>22</v>
      </c>
      <c r="G15" s="183" t="b">
        <v>1</v>
      </c>
      <c r="H15" s="184" t="b">
        <v>0</v>
      </c>
      <c r="I15" s="185">
        <f>max(J7,J11)</f>
        <v>44986.8</v>
      </c>
      <c r="J15" s="164">
        <f t="shared" si="6"/>
        <v>45016.6</v>
      </c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2">
        <v>1.0</v>
      </c>
      <c r="BM15" s="152">
        <v>0.0</v>
      </c>
      <c r="BN15" s="154"/>
      <c r="BO15" s="152">
        <v>1.0</v>
      </c>
      <c r="BP15" s="152">
        <v>1.0</v>
      </c>
      <c r="BQ15" s="152">
        <v>1.0</v>
      </c>
      <c r="BR15" s="152">
        <v>1.0</v>
      </c>
      <c r="BS15" s="152">
        <v>1.0</v>
      </c>
      <c r="BT15" s="154"/>
      <c r="BU15" s="154"/>
      <c r="BV15" s="152">
        <v>1.0</v>
      </c>
      <c r="BW15" s="152">
        <v>1.0</v>
      </c>
      <c r="BX15" s="152">
        <v>1.0</v>
      </c>
      <c r="BY15" s="152">
        <v>1.0</v>
      </c>
      <c r="BZ15" s="152">
        <v>1.0</v>
      </c>
      <c r="CA15" s="154"/>
      <c r="CB15" s="154"/>
      <c r="CC15" s="152">
        <v>1.0</v>
      </c>
      <c r="CD15" s="152">
        <v>1.0</v>
      </c>
      <c r="CE15" s="152">
        <v>1.0</v>
      </c>
      <c r="CF15" s="152">
        <v>1.0</v>
      </c>
      <c r="CG15" s="152">
        <v>1.0</v>
      </c>
      <c r="CH15" s="154"/>
      <c r="CI15" s="154"/>
      <c r="CJ15" s="152">
        <v>1.0</v>
      </c>
      <c r="CK15" s="152">
        <v>1.0</v>
      </c>
      <c r="CL15" s="152">
        <v>1.0</v>
      </c>
      <c r="CM15" s="152">
        <v>1.0</v>
      </c>
      <c r="CN15" s="152">
        <v>1.0</v>
      </c>
      <c r="CO15" s="154"/>
      <c r="CP15" s="154"/>
      <c r="CQ15" s="152">
        <v>1.0</v>
      </c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154"/>
      <c r="DV15" s="154"/>
      <c r="DW15" s="154"/>
      <c r="DX15" s="154"/>
      <c r="DY15" s="154"/>
      <c r="DZ15" s="154"/>
      <c r="EA15" s="154"/>
      <c r="EB15" s="154"/>
      <c r="EC15" s="154"/>
      <c r="ED15" s="154"/>
      <c r="EE15" s="154"/>
      <c r="EF15" s="154"/>
    </row>
    <row r="16">
      <c r="A16" s="150"/>
      <c r="B16" s="182"/>
      <c r="C16" s="84"/>
      <c r="D16" s="35"/>
      <c r="E16" s="150">
        <v>0.0</v>
      </c>
      <c r="F16" s="156">
        <v>0.0</v>
      </c>
      <c r="G16" s="183" t="b">
        <v>1</v>
      </c>
      <c r="H16" s="184" t="b">
        <v>0</v>
      </c>
      <c r="I16" s="185">
        <f>J15+1</f>
        <v>45017.6</v>
      </c>
      <c r="J16" s="164">
        <f t="shared" si="6"/>
        <v>45016.6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4"/>
      <c r="DF16" s="154"/>
      <c r="DG16" s="154"/>
      <c r="DH16" s="154"/>
      <c r="DI16" s="154"/>
      <c r="DJ16" s="154"/>
      <c r="DK16" s="154"/>
      <c r="DL16" s="154"/>
      <c r="DM16" s="154"/>
      <c r="DN16" s="154"/>
      <c r="DO16" s="154"/>
      <c r="DP16" s="154"/>
      <c r="DQ16" s="154"/>
      <c r="DR16" s="154"/>
      <c r="DS16" s="154"/>
      <c r="DT16" s="154"/>
      <c r="DU16" s="154"/>
      <c r="DV16" s="154"/>
      <c r="DW16" s="154"/>
      <c r="DX16" s="154"/>
      <c r="DY16" s="154"/>
      <c r="DZ16" s="154"/>
      <c r="EA16" s="154"/>
      <c r="EB16" s="154"/>
      <c r="EC16" s="154"/>
      <c r="ED16" s="154"/>
      <c r="EE16" s="154"/>
      <c r="EF16" s="154"/>
    </row>
    <row r="17">
      <c r="A17" s="146"/>
      <c r="B17" s="157"/>
      <c r="C17" s="94"/>
      <c r="D17" s="94"/>
      <c r="E17" s="150"/>
      <c r="F17" s="150"/>
      <c r="G17" s="183"/>
      <c r="H17" s="184"/>
      <c r="I17" s="185"/>
      <c r="J17" s="159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4"/>
      <c r="DX17" s="154"/>
      <c r="DY17" s="154"/>
      <c r="DZ17" s="154"/>
      <c r="EA17" s="154"/>
      <c r="EB17" s="154"/>
      <c r="EC17" s="154"/>
      <c r="ED17" s="154"/>
      <c r="EE17" s="154"/>
      <c r="EF17" s="154"/>
    </row>
    <row r="18">
      <c r="A18" s="146"/>
      <c r="B18" s="204"/>
      <c r="C18" s="205"/>
      <c r="D18" s="206"/>
      <c r="E18" s="150"/>
      <c r="F18" s="150"/>
      <c r="G18" s="183"/>
      <c r="H18" s="184"/>
      <c r="I18" s="185"/>
      <c r="J18" s="159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4"/>
      <c r="CF18" s="154"/>
      <c r="CG18" s="154"/>
      <c r="CH18" s="154"/>
      <c r="CI18" s="154"/>
      <c r="CJ18" s="154"/>
      <c r="CK18" s="154"/>
      <c r="CL18" s="154"/>
      <c r="CM18" s="154"/>
      <c r="CN18" s="154"/>
      <c r="CO18" s="154"/>
      <c r="CP18" s="154"/>
      <c r="CQ18" s="154"/>
      <c r="CR18" s="154"/>
      <c r="CS18" s="154"/>
      <c r="CT18" s="154"/>
      <c r="CU18" s="154"/>
      <c r="CV18" s="154"/>
      <c r="CW18" s="154"/>
      <c r="CX18" s="154"/>
      <c r="CY18" s="154"/>
      <c r="CZ18" s="154"/>
      <c r="DA18" s="154"/>
      <c r="DB18" s="154"/>
      <c r="DC18" s="154"/>
      <c r="DD18" s="154"/>
      <c r="DE18" s="154"/>
      <c r="DF18" s="154"/>
      <c r="DG18" s="154"/>
      <c r="DH18" s="154"/>
      <c r="DI18" s="154"/>
      <c r="DJ18" s="154"/>
      <c r="DK18" s="154"/>
      <c r="DL18" s="154"/>
      <c r="DM18" s="154"/>
      <c r="DN18" s="154"/>
      <c r="DO18" s="154"/>
      <c r="DP18" s="154"/>
      <c r="DQ18" s="154"/>
      <c r="DR18" s="154"/>
      <c r="DS18" s="154"/>
      <c r="DT18" s="154"/>
      <c r="DU18" s="154"/>
      <c r="DV18" s="154"/>
      <c r="DW18" s="154"/>
      <c r="DX18" s="154"/>
      <c r="DY18" s="154"/>
      <c r="DZ18" s="154"/>
      <c r="EA18" s="154"/>
      <c r="EB18" s="154"/>
      <c r="EC18" s="154"/>
      <c r="ED18" s="154"/>
      <c r="EE18" s="154"/>
      <c r="EF18" s="154"/>
    </row>
    <row r="19">
      <c r="A19" s="146"/>
      <c r="B19" s="204"/>
      <c r="C19" s="205"/>
      <c r="D19" s="206"/>
      <c r="E19" s="150"/>
      <c r="F19" s="150"/>
      <c r="G19" s="183"/>
      <c r="H19" s="184"/>
      <c r="I19" s="185"/>
      <c r="J19" s="159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4"/>
      <c r="CF19" s="154"/>
      <c r="CG19" s="154"/>
      <c r="CH19" s="154"/>
      <c r="CI19" s="154"/>
      <c r="CJ19" s="154"/>
      <c r="CK19" s="154"/>
      <c r="CL19" s="154"/>
      <c r="CM19" s="154"/>
      <c r="CN19" s="154"/>
      <c r="CO19" s="154"/>
      <c r="CP19" s="154"/>
      <c r="CQ19" s="154"/>
      <c r="CR19" s="154"/>
      <c r="CS19" s="154"/>
      <c r="CT19" s="154"/>
      <c r="CU19" s="154"/>
      <c r="CV19" s="154"/>
      <c r="CW19" s="154"/>
      <c r="CX19" s="154"/>
      <c r="CY19" s="154"/>
      <c r="CZ19" s="154"/>
      <c r="DA19" s="154"/>
      <c r="DB19" s="154"/>
      <c r="DC19" s="154"/>
      <c r="DD19" s="154"/>
      <c r="DE19" s="154"/>
      <c r="DF19" s="154"/>
      <c r="DG19" s="154"/>
      <c r="DH19" s="154"/>
      <c r="DI19" s="154"/>
      <c r="DJ19" s="154"/>
      <c r="DK19" s="154"/>
      <c r="DL19" s="154"/>
      <c r="DM19" s="154"/>
      <c r="DN19" s="154"/>
      <c r="DO19" s="154"/>
      <c r="DP19" s="154"/>
      <c r="DQ19" s="154"/>
      <c r="DR19" s="154"/>
      <c r="DS19" s="154"/>
      <c r="DT19" s="154"/>
      <c r="DU19" s="154"/>
      <c r="DV19" s="154"/>
      <c r="DW19" s="154"/>
      <c r="DX19" s="154"/>
      <c r="DY19" s="154"/>
      <c r="DZ19" s="154"/>
      <c r="EA19" s="154"/>
      <c r="EB19" s="154"/>
      <c r="EC19" s="154"/>
      <c r="ED19" s="154"/>
      <c r="EE19" s="154"/>
      <c r="EF19" s="154"/>
    </row>
    <row r="20">
      <c r="A20" s="146"/>
      <c r="B20" s="204"/>
      <c r="C20" s="205"/>
      <c r="D20" s="206"/>
      <c r="E20" s="150"/>
      <c r="F20" s="150"/>
      <c r="G20" s="183"/>
      <c r="H20" s="184"/>
      <c r="I20" s="185"/>
      <c r="J20" s="159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  <c r="CQ20" s="154"/>
      <c r="CR20" s="154"/>
      <c r="CS20" s="154"/>
      <c r="CT20" s="154"/>
      <c r="CU20" s="154"/>
      <c r="CV20" s="154"/>
      <c r="CW20" s="154"/>
      <c r="CX20" s="154"/>
      <c r="CY20" s="154"/>
      <c r="CZ20" s="154"/>
      <c r="DA20" s="154"/>
      <c r="DB20" s="154"/>
      <c r="DC20" s="154"/>
      <c r="DD20" s="154"/>
      <c r="DE20" s="154"/>
      <c r="DF20" s="154"/>
      <c r="DG20" s="154"/>
      <c r="DH20" s="154"/>
      <c r="DI20" s="154"/>
      <c r="DJ20" s="154"/>
      <c r="DK20" s="154"/>
      <c r="DL20" s="154"/>
      <c r="DM20" s="154"/>
      <c r="DN20" s="154"/>
      <c r="DO20" s="154"/>
      <c r="DP20" s="154"/>
      <c r="DQ20" s="154"/>
      <c r="DR20" s="154"/>
      <c r="DS20" s="154"/>
      <c r="DT20" s="154"/>
      <c r="DU20" s="154"/>
      <c r="DV20" s="154"/>
      <c r="DW20" s="154"/>
      <c r="DX20" s="154"/>
      <c r="DY20" s="154"/>
      <c r="DZ20" s="154"/>
      <c r="EA20" s="154"/>
      <c r="EB20" s="154"/>
      <c r="EC20" s="154"/>
      <c r="ED20" s="154"/>
      <c r="EE20" s="154"/>
      <c r="EF20" s="154"/>
    </row>
    <row r="21">
      <c r="A21" s="146"/>
      <c r="B21" s="204"/>
      <c r="C21" s="205"/>
      <c r="D21" s="206"/>
      <c r="E21" s="150"/>
      <c r="F21" s="150"/>
      <c r="G21" s="183"/>
      <c r="H21" s="184"/>
      <c r="I21" s="185"/>
      <c r="J21" s="159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4"/>
      <c r="CI21" s="154"/>
      <c r="CJ21" s="154"/>
      <c r="CK21" s="154"/>
      <c r="CL21" s="154"/>
      <c r="CM21" s="154"/>
      <c r="CN21" s="154"/>
      <c r="CO21" s="154"/>
      <c r="CP21" s="154"/>
      <c r="CQ21" s="154"/>
      <c r="CR21" s="154"/>
      <c r="CS21" s="154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4"/>
    </row>
    <row r="22">
      <c r="A22" s="146"/>
      <c r="B22" s="204"/>
      <c r="C22" s="205"/>
      <c r="D22" s="206"/>
      <c r="E22" s="150"/>
      <c r="F22" s="150"/>
      <c r="G22" s="183"/>
      <c r="H22" s="184"/>
      <c r="I22" s="185"/>
      <c r="J22" s="159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4"/>
      <c r="DE22" s="154"/>
      <c r="DF22" s="154"/>
      <c r="DG22" s="154"/>
      <c r="DH22" s="154"/>
      <c r="DI22" s="154"/>
      <c r="DJ22" s="154"/>
      <c r="DK22" s="154"/>
      <c r="DL22" s="154"/>
      <c r="DM22" s="154"/>
      <c r="DN22" s="154"/>
      <c r="DO22" s="154"/>
      <c r="DP22" s="154"/>
      <c r="DQ22" s="154"/>
      <c r="DR22" s="154"/>
      <c r="DS22" s="154"/>
      <c r="DT22" s="154"/>
      <c r="DU22" s="154"/>
      <c r="DV22" s="154"/>
      <c r="DW22" s="154"/>
      <c r="DX22" s="154"/>
      <c r="DY22" s="154"/>
      <c r="DZ22" s="154"/>
      <c r="EA22" s="154"/>
      <c r="EB22" s="154"/>
      <c r="EC22" s="154"/>
      <c r="ED22" s="154"/>
      <c r="EE22" s="154"/>
      <c r="EF22" s="154"/>
    </row>
    <row r="23">
      <c r="A23" s="146"/>
      <c r="B23" s="204"/>
      <c r="C23" s="205"/>
      <c r="D23" s="206"/>
      <c r="E23" s="150"/>
      <c r="F23" s="150"/>
      <c r="G23" s="183"/>
      <c r="H23" s="184"/>
      <c r="I23" s="185"/>
      <c r="J23" s="159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154"/>
      <c r="DL23" s="154"/>
      <c r="DM23" s="154"/>
      <c r="DN23" s="154"/>
      <c r="DO23" s="154"/>
      <c r="DP23" s="154"/>
      <c r="DQ23" s="154"/>
      <c r="DR23" s="154"/>
      <c r="DS23" s="154"/>
      <c r="DT23" s="154"/>
      <c r="DU23" s="154"/>
      <c r="DV23" s="154"/>
      <c r="DW23" s="154"/>
      <c r="DX23" s="154"/>
      <c r="DY23" s="154"/>
      <c r="DZ23" s="154"/>
      <c r="EA23" s="154"/>
      <c r="EB23" s="154"/>
      <c r="EC23" s="154"/>
      <c r="ED23" s="154"/>
      <c r="EE23" s="154"/>
      <c r="EF23" s="154"/>
    </row>
    <row r="24">
      <c r="A24" s="146"/>
      <c r="B24" s="204"/>
      <c r="C24" s="205"/>
      <c r="D24" s="206"/>
      <c r="E24" s="150"/>
      <c r="F24" s="150"/>
      <c r="G24" s="183"/>
      <c r="H24" s="184"/>
      <c r="I24" s="185"/>
      <c r="J24" s="159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  <c r="CC24" s="154"/>
      <c r="CD24" s="154"/>
      <c r="CE24" s="154"/>
      <c r="CF24" s="154"/>
      <c r="CG24" s="154"/>
      <c r="CH24" s="154"/>
      <c r="CI24" s="154"/>
      <c r="CJ24" s="154"/>
      <c r="CK24" s="154"/>
      <c r="CL24" s="154"/>
      <c r="CM24" s="154"/>
      <c r="CN24" s="154"/>
      <c r="CO24" s="154"/>
      <c r="CP24" s="154"/>
      <c r="CQ24" s="154"/>
      <c r="CR24" s="154"/>
      <c r="CS24" s="154"/>
      <c r="CT24" s="154"/>
      <c r="CU24" s="154"/>
      <c r="CV24" s="154"/>
      <c r="CW24" s="154"/>
      <c r="CX24" s="154"/>
      <c r="CY24" s="154"/>
      <c r="CZ24" s="154"/>
      <c r="DA24" s="154"/>
      <c r="DB24" s="154"/>
      <c r="DC24" s="154"/>
      <c r="DD24" s="154"/>
      <c r="DE24" s="154"/>
      <c r="DF24" s="154"/>
      <c r="DG24" s="154"/>
      <c r="DH24" s="154"/>
      <c r="DI24" s="154"/>
      <c r="DJ24" s="154"/>
      <c r="DK24" s="154"/>
      <c r="DL24" s="154"/>
      <c r="DM24" s="154"/>
      <c r="DN24" s="154"/>
      <c r="DO24" s="154"/>
      <c r="DP24" s="154"/>
      <c r="DQ24" s="154"/>
      <c r="DR24" s="154"/>
      <c r="DS24" s="154"/>
      <c r="DT24" s="154"/>
      <c r="DU24" s="154"/>
      <c r="DV24" s="154"/>
      <c r="DW24" s="154"/>
      <c r="DX24" s="154"/>
      <c r="DY24" s="154"/>
      <c r="DZ24" s="154"/>
      <c r="EA24" s="154"/>
      <c r="EB24" s="154"/>
      <c r="EC24" s="154"/>
      <c r="ED24" s="154"/>
      <c r="EE24" s="154"/>
      <c r="EF24" s="154"/>
    </row>
    <row r="25">
      <c r="A25" s="146"/>
      <c r="B25" s="204"/>
      <c r="C25" s="205"/>
      <c r="D25" s="206"/>
      <c r="E25" s="150"/>
      <c r="F25" s="150"/>
      <c r="G25" s="183"/>
      <c r="H25" s="184"/>
      <c r="I25" s="185"/>
      <c r="J25" s="159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154"/>
      <c r="CW25" s="154"/>
      <c r="CX25" s="154"/>
      <c r="CY25" s="154"/>
      <c r="CZ25" s="154"/>
      <c r="DA25" s="154"/>
      <c r="DB25" s="154"/>
      <c r="DC25" s="154"/>
      <c r="DD25" s="154"/>
      <c r="DE25" s="154"/>
      <c r="DF25" s="154"/>
      <c r="DG25" s="154"/>
      <c r="DH25" s="154"/>
      <c r="DI25" s="154"/>
      <c r="DJ25" s="154"/>
      <c r="DK25" s="154"/>
      <c r="DL25" s="154"/>
      <c r="DM25" s="154"/>
      <c r="DN25" s="154"/>
      <c r="DO25" s="154"/>
      <c r="DP25" s="154"/>
      <c r="DQ25" s="154"/>
      <c r="DR25" s="154"/>
      <c r="DS25" s="154"/>
      <c r="DT25" s="154"/>
      <c r="DU25" s="154"/>
      <c r="DV25" s="154"/>
      <c r="DW25" s="154"/>
      <c r="DX25" s="154"/>
      <c r="DY25" s="154"/>
      <c r="DZ25" s="154"/>
      <c r="EA25" s="154"/>
      <c r="EB25" s="154"/>
      <c r="EC25" s="154"/>
      <c r="ED25" s="154"/>
      <c r="EE25" s="154"/>
      <c r="EF25" s="154"/>
    </row>
    <row r="26">
      <c r="A26" s="146"/>
      <c r="B26" s="204"/>
      <c r="C26" s="205"/>
      <c r="D26" s="206"/>
      <c r="E26" s="150"/>
      <c r="F26" s="150"/>
      <c r="G26" s="183"/>
      <c r="H26" s="184"/>
      <c r="I26" s="185"/>
      <c r="J26" s="159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4"/>
      <c r="CN26" s="154"/>
      <c r="CO26" s="154"/>
      <c r="CP26" s="154"/>
      <c r="CQ26" s="154"/>
      <c r="CR26" s="154"/>
      <c r="CS26" s="154"/>
      <c r="CT26" s="154"/>
      <c r="CU26" s="154"/>
      <c r="CV26" s="154"/>
      <c r="CW26" s="154"/>
      <c r="CX26" s="154"/>
      <c r="CY26" s="154"/>
      <c r="CZ26" s="154"/>
      <c r="DA26" s="154"/>
      <c r="DB26" s="154"/>
      <c r="DC26" s="154"/>
      <c r="DD26" s="154"/>
      <c r="DE26" s="154"/>
      <c r="DF26" s="154"/>
      <c r="DG26" s="154"/>
      <c r="DH26" s="154"/>
      <c r="DI26" s="154"/>
      <c r="DJ26" s="154"/>
      <c r="DK26" s="154"/>
      <c r="DL26" s="154"/>
      <c r="DM26" s="154"/>
      <c r="DN26" s="154"/>
      <c r="DO26" s="154"/>
      <c r="DP26" s="154"/>
      <c r="DQ26" s="154"/>
      <c r="DR26" s="154"/>
      <c r="DS26" s="154"/>
      <c r="DT26" s="154"/>
      <c r="DU26" s="154"/>
      <c r="DV26" s="154"/>
      <c r="DW26" s="154"/>
      <c r="DX26" s="154"/>
      <c r="DY26" s="154"/>
      <c r="DZ26" s="154"/>
      <c r="EA26" s="154"/>
      <c r="EB26" s="154"/>
      <c r="EC26" s="154"/>
      <c r="ED26" s="154"/>
      <c r="EE26" s="154"/>
      <c r="EF26" s="154"/>
    </row>
    <row r="27">
      <c r="A27" s="146"/>
      <c r="B27" s="204"/>
      <c r="C27" s="205"/>
      <c r="D27" s="206"/>
      <c r="E27" s="150"/>
      <c r="F27" s="150"/>
      <c r="G27" s="183"/>
      <c r="H27" s="184"/>
      <c r="I27" s="185"/>
      <c r="J27" s="159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  <c r="CQ27" s="154"/>
      <c r="CR27" s="154"/>
      <c r="CS27" s="154"/>
      <c r="CT27" s="154"/>
      <c r="CU27" s="154"/>
      <c r="CV27" s="154"/>
      <c r="CW27" s="154"/>
      <c r="CX27" s="154"/>
      <c r="CY27" s="154"/>
      <c r="CZ27" s="154"/>
      <c r="DA27" s="154"/>
      <c r="DB27" s="154"/>
      <c r="DC27" s="154"/>
      <c r="DD27" s="154"/>
      <c r="DE27" s="154"/>
      <c r="DF27" s="154"/>
      <c r="DG27" s="154"/>
      <c r="DH27" s="154"/>
      <c r="DI27" s="154"/>
      <c r="DJ27" s="154"/>
      <c r="DK27" s="154"/>
      <c r="DL27" s="154"/>
      <c r="DM27" s="154"/>
      <c r="DN27" s="154"/>
      <c r="DO27" s="154"/>
      <c r="DP27" s="154"/>
      <c r="DQ27" s="154"/>
      <c r="DR27" s="154"/>
      <c r="DS27" s="154"/>
      <c r="DT27" s="154"/>
      <c r="DU27" s="154"/>
      <c r="DV27" s="154"/>
      <c r="DW27" s="154"/>
      <c r="DX27" s="154"/>
      <c r="DY27" s="154"/>
      <c r="DZ27" s="154"/>
      <c r="EA27" s="154"/>
      <c r="EB27" s="154"/>
      <c r="EC27" s="154"/>
      <c r="ED27" s="154"/>
      <c r="EE27" s="154"/>
      <c r="EF27" s="154"/>
    </row>
    <row r="28">
      <c r="A28" s="146"/>
      <c r="B28" s="204"/>
      <c r="C28" s="205"/>
      <c r="D28" s="206"/>
      <c r="E28" s="150"/>
      <c r="F28" s="150"/>
      <c r="G28" s="183"/>
      <c r="H28" s="184"/>
      <c r="I28" s="185"/>
      <c r="J28" s="159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4"/>
      <c r="CI28" s="154"/>
      <c r="CJ28" s="154"/>
      <c r="CK28" s="154"/>
      <c r="CL28" s="154"/>
      <c r="CM28" s="154"/>
      <c r="CN28" s="154"/>
      <c r="CO28" s="154"/>
      <c r="CP28" s="154"/>
      <c r="CQ28" s="154"/>
      <c r="CR28" s="154"/>
      <c r="CS28" s="154"/>
      <c r="CT28" s="154"/>
      <c r="CU28" s="154"/>
      <c r="CV28" s="154"/>
      <c r="CW28" s="154"/>
      <c r="CX28" s="154"/>
      <c r="CY28" s="154"/>
      <c r="CZ28" s="154"/>
      <c r="DA28" s="154"/>
      <c r="DB28" s="154"/>
      <c r="DC28" s="154"/>
      <c r="DD28" s="154"/>
      <c r="DE28" s="154"/>
      <c r="DF28" s="154"/>
      <c r="DG28" s="154"/>
      <c r="DH28" s="154"/>
      <c r="DI28" s="154"/>
      <c r="DJ28" s="154"/>
      <c r="DK28" s="154"/>
      <c r="DL28" s="154"/>
      <c r="DM28" s="154"/>
      <c r="DN28" s="154"/>
      <c r="DO28" s="154"/>
      <c r="DP28" s="154"/>
      <c r="DQ28" s="154"/>
      <c r="DR28" s="154"/>
      <c r="DS28" s="154"/>
      <c r="DT28" s="154"/>
      <c r="DU28" s="154"/>
      <c r="DV28" s="154"/>
      <c r="DW28" s="154"/>
      <c r="DX28" s="154"/>
      <c r="DY28" s="154"/>
      <c r="DZ28" s="154"/>
      <c r="EA28" s="154"/>
      <c r="EB28" s="154"/>
      <c r="EC28" s="154"/>
      <c r="ED28" s="154"/>
      <c r="EE28" s="154"/>
      <c r="EF28" s="154"/>
    </row>
    <row r="29">
      <c r="A29" s="146"/>
      <c r="B29" s="204"/>
      <c r="C29" s="205"/>
      <c r="D29" s="206"/>
      <c r="E29" s="150"/>
      <c r="F29" s="150"/>
      <c r="G29" s="183"/>
      <c r="H29" s="184"/>
      <c r="I29" s="185"/>
      <c r="J29" s="159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4"/>
      <c r="BG29" s="154"/>
      <c r="BH29" s="154"/>
      <c r="BI29" s="154"/>
      <c r="BJ29" s="154"/>
      <c r="BK29" s="154"/>
      <c r="BL29" s="154"/>
      <c r="BM29" s="154"/>
      <c r="BN29" s="154"/>
      <c r="BO29" s="154"/>
      <c r="BP29" s="154"/>
      <c r="BQ29" s="154"/>
      <c r="BR29" s="154"/>
      <c r="BS29" s="154"/>
      <c r="BT29" s="154"/>
      <c r="BU29" s="154"/>
      <c r="BV29" s="154"/>
      <c r="BW29" s="154"/>
      <c r="BX29" s="154"/>
      <c r="BY29" s="154"/>
      <c r="BZ29" s="154"/>
      <c r="CA29" s="154"/>
      <c r="CB29" s="154"/>
      <c r="CC29" s="154"/>
      <c r="CD29" s="154"/>
      <c r="CE29" s="154"/>
      <c r="CF29" s="154"/>
      <c r="CG29" s="154"/>
      <c r="CH29" s="154"/>
      <c r="CI29" s="154"/>
      <c r="CJ29" s="154"/>
      <c r="CK29" s="154"/>
      <c r="CL29" s="154"/>
      <c r="CM29" s="154"/>
      <c r="CN29" s="154"/>
      <c r="CO29" s="154"/>
      <c r="CP29" s="154"/>
      <c r="CQ29" s="154"/>
      <c r="CR29" s="154"/>
      <c r="CS29" s="154"/>
      <c r="CT29" s="154"/>
      <c r="CU29" s="154"/>
      <c r="CV29" s="154"/>
      <c r="CW29" s="154"/>
      <c r="CX29" s="154"/>
      <c r="CY29" s="154"/>
      <c r="CZ29" s="154"/>
      <c r="DA29" s="154"/>
      <c r="DB29" s="154"/>
      <c r="DC29" s="154"/>
      <c r="DD29" s="154"/>
      <c r="DE29" s="154"/>
      <c r="DF29" s="154"/>
      <c r="DG29" s="154"/>
      <c r="DH29" s="154"/>
      <c r="DI29" s="154"/>
      <c r="DJ29" s="154"/>
      <c r="DK29" s="154"/>
      <c r="DL29" s="154"/>
      <c r="DM29" s="154"/>
      <c r="DN29" s="154"/>
      <c r="DO29" s="154"/>
      <c r="DP29" s="154"/>
      <c r="DQ29" s="154"/>
      <c r="DR29" s="154"/>
      <c r="DS29" s="154"/>
      <c r="DT29" s="154"/>
      <c r="DU29" s="154"/>
      <c r="DV29" s="154"/>
      <c r="DW29" s="154"/>
      <c r="DX29" s="154"/>
      <c r="DY29" s="154"/>
      <c r="DZ29" s="154"/>
      <c r="EA29" s="154"/>
      <c r="EB29" s="154"/>
      <c r="EC29" s="154"/>
      <c r="ED29" s="154"/>
      <c r="EE29" s="154"/>
      <c r="EF29" s="154"/>
    </row>
    <row r="30">
      <c r="A30" s="146"/>
      <c r="B30" s="204"/>
      <c r="C30" s="205"/>
      <c r="D30" s="206"/>
      <c r="E30" s="150"/>
      <c r="F30" s="150"/>
      <c r="G30" s="183"/>
      <c r="H30" s="184"/>
      <c r="I30" s="185"/>
      <c r="J30" s="159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4"/>
      <c r="BW30" s="154"/>
      <c r="BX30" s="154"/>
      <c r="BY30" s="154"/>
      <c r="BZ30" s="154"/>
      <c r="CA30" s="154"/>
      <c r="CB30" s="154"/>
      <c r="CC30" s="154"/>
      <c r="CD30" s="154"/>
      <c r="CE30" s="154"/>
      <c r="CF30" s="154"/>
      <c r="CG30" s="154"/>
      <c r="CH30" s="154"/>
      <c r="CI30" s="154"/>
      <c r="CJ30" s="154"/>
      <c r="CK30" s="154"/>
      <c r="CL30" s="154"/>
      <c r="CM30" s="154"/>
      <c r="CN30" s="154"/>
      <c r="CO30" s="154"/>
      <c r="CP30" s="154"/>
      <c r="CQ30" s="154"/>
      <c r="CR30" s="154"/>
      <c r="CS30" s="154"/>
      <c r="CT30" s="154"/>
      <c r="CU30" s="154"/>
      <c r="CV30" s="154"/>
      <c r="CW30" s="154"/>
      <c r="CX30" s="154"/>
      <c r="CY30" s="154"/>
      <c r="CZ30" s="154"/>
      <c r="DA30" s="154"/>
      <c r="DB30" s="154"/>
      <c r="DC30" s="154"/>
      <c r="DD30" s="154"/>
      <c r="DE30" s="154"/>
      <c r="DF30" s="154"/>
      <c r="DG30" s="154"/>
      <c r="DH30" s="154"/>
      <c r="DI30" s="154"/>
      <c r="DJ30" s="154"/>
      <c r="DK30" s="154"/>
      <c r="DL30" s="154"/>
      <c r="DM30" s="154"/>
      <c r="DN30" s="154"/>
      <c r="DO30" s="154"/>
      <c r="DP30" s="154"/>
      <c r="DQ30" s="154"/>
      <c r="DR30" s="154"/>
      <c r="DS30" s="154"/>
      <c r="DT30" s="154"/>
      <c r="DU30" s="154"/>
      <c r="DV30" s="154"/>
      <c r="DW30" s="154"/>
      <c r="DX30" s="154"/>
      <c r="DY30" s="154"/>
      <c r="DZ30" s="154"/>
      <c r="EA30" s="154"/>
      <c r="EB30" s="154"/>
      <c r="EC30" s="154"/>
      <c r="ED30" s="154"/>
      <c r="EE30" s="154"/>
      <c r="EF30" s="154"/>
    </row>
    <row r="31">
      <c r="A31" s="146"/>
      <c r="B31" s="204"/>
      <c r="C31" s="205"/>
      <c r="D31" s="206"/>
      <c r="E31" s="150"/>
      <c r="F31" s="150"/>
      <c r="G31" s="183"/>
      <c r="H31" s="184"/>
      <c r="I31" s="185"/>
      <c r="J31" s="159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154"/>
      <c r="BK31" s="154"/>
      <c r="BL31" s="154"/>
      <c r="BM31" s="154"/>
      <c r="BN31" s="154"/>
      <c r="BO31" s="154"/>
      <c r="BP31" s="154"/>
      <c r="BQ31" s="154"/>
      <c r="BR31" s="154"/>
      <c r="BS31" s="154"/>
      <c r="BT31" s="154"/>
      <c r="BU31" s="154"/>
      <c r="BV31" s="154"/>
      <c r="BW31" s="154"/>
      <c r="BX31" s="154"/>
      <c r="BY31" s="154"/>
      <c r="BZ31" s="154"/>
      <c r="CA31" s="154"/>
      <c r="CB31" s="154"/>
      <c r="CC31" s="154"/>
      <c r="CD31" s="154"/>
      <c r="CE31" s="154"/>
      <c r="CF31" s="154"/>
      <c r="CG31" s="154"/>
      <c r="CH31" s="154"/>
      <c r="CI31" s="154"/>
      <c r="CJ31" s="154"/>
      <c r="CK31" s="154"/>
      <c r="CL31" s="154"/>
      <c r="CM31" s="154"/>
      <c r="CN31" s="154"/>
      <c r="CO31" s="154"/>
      <c r="CP31" s="154"/>
      <c r="CQ31" s="154"/>
      <c r="CR31" s="154"/>
      <c r="CS31" s="154"/>
      <c r="CT31" s="154"/>
      <c r="CU31" s="154"/>
      <c r="CV31" s="154"/>
      <c r="CW31" s="154"/>
      <c r="CX31" s="154"/>
      <c r="CY31" s="154"/>
      <c r="CZ31" s="154"/>
      <c r="DA31" s="154"/>
      <c r="DB31" s="154"/>
      <c r="DC31" s="154"/>
      <c r="DD31" s="154"/>
      <c r="DE31" s="154"/>
      <c r="DF31" s="154"/>
      <c r="DG31" s="154"/>
      <c r="DH31" s="154"/>
      <c r="DI31" s="154"/>
      <c r="DJ31" s="154"/>
      <c r="DK31" s="154"/>
      <c r="DL31" s="154"/>
      <c r="DM31" s="154"/>
      <c r="DN31" s="154"/>
      <c r="DO31" s="154"/>
      <c r="DP31" s="154"/>
      <c r="DQ31" s="154"/>
      <c r="DR31" s="154"/>
      <c r="DS31" s="154"/>
      <c r="DT31" s="154"/>
      <c r="DU31" s="154"/>
      <c r="DV31" s="154"/>
      <c r="DW31" s="154"/>
      <c r="DX31" s="154"/>
      <c r="DY31" s="154"/>
      <c r="DZ31" s="154"/>
      <c r="EA31" s="154"/>
      <c r="EB31" s="154"/>
      <c r="EC31" s="154"/>
      <c r="ED31" s="154"/>
      <c r="EE31" s="154"/>
      <c r="EF31" s="154"/>
    </row>
    <row r="32">
      <c r="A32" s="146"/>
      <c r="B32" s="204"/>
      <c r="C32" s="205"/>
      <c r="D32" s="206"/>
      <c r="E32" s="150"/>
      <c r="F32" s="150"/>
      <c r="G32" s="183"/>
      <c r="H32" s="184"/>
      <c r="I32" s="185"/>
      <c r="J32" s="159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154"/>
      <c r="BX32" s="154"/>
      <c r="BY32" s="154"/>
      <c r="BZ32" s="154"/>
      <c r="CA32" s="154"/>
      <c r="CB32" s="154"/>
      <c r="CC32" s="154"/>
      <c r="CD32" s="154"/>
      <c r="CE32" s="154"/>
      <c r="CF32" s="154"/>
      <c r="CG32" s="154"/>
      <c r="CH32" s="154"/>
      <c r="CI32" s="154"/>
      <c r="CJ32" s="154"/>
      <c r="CK32" s="154"/>
      <c r="CL32" s="154"/>
      <c r="CM32" s="154"/>
      <c r="CN32" s="154"/>
      <c r="CO32" s="154"/>
      <c r="CP32" s="154"/>
      <c r="CQ32" s="154"/>
      <c r="CR32" s="154"/>
      <c r="CS32" s="154"/>
      <c r="CT32" s="154"/>
      <c r="CU32" s="154"/>
      <c r="CV32" s="154"/>
      <c r="CW32" s="154"/>
      <c r="CX32" s="154"/>
      <c r="CY32" s="154"/>
      <c r="CZ32" s="154"/>
      <c r="DA32" s="154"/>
      <c r="DB32" s="154"/>
      <c r="DC32" s="154"/>
      <c r="DD32" s="154"/>
      <c r="DE32" s="154"/>
      <c r="DF32" s="154"/>
      <c r="DG32" s="154"/>
      <c r="DH32" s="154"/>
      <c r="DI32" s="154"/>
      <c r="DJ32" s="154"/>
      <c r="DK32" s="154"/>
      <c r="DL32" s="154"/>
      <c r="DM32" s="154"/>
      <c r="DN32" s="154"/>
      <c r="DO32" s="154"/>
      <c r="DP32" s="154"/>
      <c r="DQ32" s="154"/>
      <c r="DR32" s="154"/>
      <c r="DS32" s="154"/>
      <c r="DT32" s="154"/>
      <c r="DU32" s="154"/>
      <c r="DV32" s="154"/>
      <c r="DW32" s="154"/>
      <c r="DX32" s="154"/>
      <c r="DY32" s="154"/>
      <c r="DZ32" s="154"/>
      <c r="EA32" s="154"/>
      <c r="EB32" s="154"/>
      <c r="EC32" s="154"/>
      <c r="ED32" s="154"/>
      <c r="EE32" s="154"/>
      <c r="EF32" s="154"/>
    </row>
    <row r="33">
      <c r="A33" s="146"/>
      <c r="B33" s="204"/>
      <c r="C33" s="205"/>
      <c r="D33" s="206"/>
      <c r="E33" s="150"/>
      <c r="F33" s="150"/>
      <c r="G33" s="183"/>
      <c r="H33" s="184"/>
      <c r="I33" s="185"/>
      <c r="J33" s="159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  <c r="BL33" s="154"/>
      <c r="BM33" s="154"/>
      <c r="BN33" s="154"/>
      <c r="BO33" s="154"/>
      <c r="BP33" s="154"/>
      <c r="BQ33" s="154"/>
      <c r="BR33" s="154"/>
      <c r="BS33" s="154"/>
      <c r="BT33" s="154"/>
      <c r="BU33" s="154"/>
      <c r="BV33" s="154"/>
      <c r="BW33" s="154"/>
      <c r="BX33" s="154"/>
      <c r="BY33" s="154"/>
      <c r="BZ33" s="154"/>
      <c r="CA33" s="154"/>
      <c r="CB33" s="154"/>
      <c r="CC33" s="154"/>
      <c r="CD33" s="154"/>
      <c r="CE33" s="154"/>
      <c r="CF33" s="154"/>
      <c r="CG33" s="154"/>
      <c r="CH33" s="154"/>
      <c r="CI33" s="154"/>
      <c r="CJ33" s="154"/>
      <c r="CK33" s="154"/>
      <c r="CL33" s="154"/>
      <c r="CM33" s="154"/>
      <c r="CN33" s="154"/>
      <c r="CO33" s="154"/>
      <c r="CP33" s="154"/>
      <c r="CQ33" s="154"/>
      <c r="CR33" s="154"/>
      <c r="CS33" s="154"/>
      <c r="CT33" s="154"/>
      <c r="CU33" s="154"/>
      <c r="CV33" s="154"/>
      <c r="CW33" s="154"/>
      <c r="CX33" s="154"/>
      <c r="CY33" s="154"/>
      <c r="CZ33" s="154"/>
      <c r="DA33" s="154"/>
      <c r="DB33" s="154"/>
      <c r="DC33" s="154"/>
      <c r="DD33" s="154"/>
      <c r="DE33" s="154"/>
      <c r="DF33" s="154"/>
      <c r="DG33" s="154"/>
      <c r="DH33" s="154"/>
      <c r="DI33" s="154"/>
      <c r="DJ33" s="154"/>
      <c r="DK33" s="154"/>
      <c r="DL33" s="154"/>
      <c r="DM33" s="154"/>
      <c r="DN33" s="154"/>
      <c r="DO33" s="154"/>
      <c r="DP33" s="154"/>
      <c r="DQ33" s="154"/>
      <c r="DR33" s="154"/>
      <c r="DS33" s="154"/>
      <c r="DT33" s="154"/>
      <c r="DU33" s="154"/>
      <c r="DV33" s="154"/>
      <c r="DW33" s="154"/>
      <c r="DX33" s="154"/>
      <c r="DY33" s="154"/>
      <c r="DZ33" s="154"/>
      <c r="EA33" s="154"/>
      <c r="EB33" s="154"/>
      <c r="EC33" s="154"/>
      <c r="ED33" s="154"/>
      <c r="EE33" s="154"/>
      <c r="EF33" s="154"/>
    </row>
    <row r="34">
      <c r="A34" s="146"/>
      <c r="B34" s="204"/>
      <c r="C34" s="205"/>
      <c r="D34" s="206"/>
      <c r="E34" s="150"/>
      <c r="F34" s="150"/>
      <c r="G34" s="183"/>
      <c r="H34" s="184"/>
      <c r="I34" s="185"/>
      <c r="J34" s="159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4"/>
      <c r="BV34" s="154"/>
      <c r="BW34" s="154"/>
      <c r="BX34" s="154"/>
      <c r="BY34" s="154"/>
      <c r="BZ34" s="154"/>
      <c r="CA34" s="154"/>
      <c r="CB34" s="154"/>
      <c r="CC34" s="154"/>
      <c r="CD34" s="154"/>
      <c r="CE34" s="154"/>
      <c r="CF34" s="154"/>
      <c r="CG34" s="154"/>
      <c r="CH34" s="154"/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4"/>
      <c r="CT34" s="154"/>
      <c r="CU34" s="154"/>
      <c r="CV34" s="154"/>
      <c r="CW34" s="154"/>
      <c r="CX34" s="154"/>
      <c r="CY34" s="154"/>
      <c r="CZ34" s="154"/>
      <c r="DA34" s="154"/>
      <c r="DB34" s="154"/>
      <c r="DC34" s="154"/>
      <c r="DD34" s="154"/>
      <c r="DE34" s="154"/>
      <c r="DF34" s="154"/>
      <c r="DG34" s="154"/>
      <c r="DH34" s="154"/>
      <c r="DI34" s="154"/>
      <c r="DJ34" s="154"/>
      <c r="DK34" s="154"/>
      <c r="DL34" s="154"/>
      <c r="DM34" s="154"/>
      <c r="DN34" s="154"/>
      <c r="DO34" s="154"/>
      <c r="DP34" s="154"/>
      <c r="DQ34" s="154"/>
      <c r="DR34" s="154"/>
      <c r="DS34" s="154"/>
      <c r="DT34" s="154"/>
      <c r="DU34" s="154"/>
      <c r="DV34" s="154"/>
      <c r="DW34" s="154"/>
      <c r="DX34" s="154"/>
      <c r="DY34" s="154"/>
      <c r="DZ34" s="154"/>
      <c r="EA34" s="154"/>
      <c r="EB34" s="154"/>
      <c r="EC34" s="154"/>
      <c r="ED34" s="154"/>
      <c r="EE34" s="154"/>
      <c r="EF34" s="154"/>
    </row>
    <row r="35">
      <c r="A35" s="146"/>
      <c r="B35" s="204"/>
      <c r="C35" s="205"/>
      <c r="D35" s="206"/>
      <c r="E35" s="150"/>
      <c r="F35" s="150"/>
      <c r="G35" s="183"/>
      <c r="H35" s="184"/>
      <c r="I35" s="185"/>
      <c r="J35" s="159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4"/>
      <c r="CQ35" s="154"/>
      <c r="CR35" s="154"/>
      <c r="CS35" s="154"/>
      <c r="CT35" s="154"/>
      <c r="CU35" s="154"/>
      <c r="CV35" s="154"/>
      <c r="CW35" s="154"/>
      <c r="CX35" s="154"/>
      <c r="CY35" s="154"/>
      <c r="CZ35" s="154"/>
      <c r="DA35" s="154"/>
      <c r="DB35" s="154"/>
      <c r="DC35" s="154"/>
      <c r="DD35" s="154"/>
      <c r="DE35" s="154"/>
      <c r="DF35" s="154"/>
      <c r="DG35" s="154"/>
      <c r="DH35" s="154"/>
      <c r="DI35" s="154"/>
      <c r="DJ35" s="154"/>
      <c r="DK35" s="154"/>
      <c r="DL35" s="154"/>
      <c r="DM35" s="154"/>
      <c r="DN35" s="154"/>
      <c r="DO35" s="154"/>
      <c r="DP35" s="154"/>
      <c r="DQ35" s="154"/>
      <c r="DR35" s="154"/>
      <c r="DS35" s="154"/>
      <c r="DT35" s="154"/>
      <c r="DU35" s="154"/>
      <c r="DV35" s="154"/>
      <c r="DW35" s="154"/>
      <c r="DX35" s="154"/>
      <c r="DY35" s="154"/>
      <c r="DZ35" s="154"/>
      <c r="EA35" s="154"/>
      <c r="EB35" s="154"/>
      <c r="EC35" s="154"/>
      <c r="ED35" s="154"/>
      <c r="EE35" s="154"/>
      <c r="EF35" s="154"/>
    </row>
    <row r="36">
      <c r="A36" s="146"/>
      <c r="B36" s="204"/>
      <c r="C36" s="205"/>
      <c r="D36" s="206"/>
      <c r="E36" s="150"/>
      <c r="F36" s="150"/>
      <c r="G36" s="183"/>
      <c r="H36" s="184"/>
      <c r="I36" s="185"/>
      <c r="J36" s="159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  <c r="BZ36" s="154"/>
      <c r="CA36" s="154"/>
      <c r="CB36" s="154"/>
      <c r="CC36" s="154"/>
      <c r="CD36" s="154"/>
      <c r="CE36" s="154"/>
      <c r="CF36" s="154"/>
      <c r="CG36" s="154"/>
      <c r="CH36" s="154"/>
      <c r="CI36" s="154"/>
      <c r="CJ36" s="154"/>
      <c r="CK36" s="154"/>
      <c r="CL36" s="154"/>
      <c r="CM36" s="154"/>
      <c r="CN36" s="154"/>
      <c r="CO36" s="154"/>
      <c r="CP36" s="154"/>
      <c r="CQ36" s="154"/>
      <c r="CR36" s="154"/>
      <c r="CS36" s="154"/>
      <c r="CT36" s="154"/>
      <c r="CU36" s="154"/>
      <c r="CV36" s="154"/>
      <c r="CW36" s="154"/>
      <c r="CX36" s="154"/>
      <c r="CY36" s="154"/>
      <c r="CZ36" s="154"/>
      <c r="DA36" s="154"/>
      <c r="DB36" s="154"/>
      <c r="DC36" s="154"/>
      <c r="DD36" s="154"/>
      <c r="DE36" s="154"/>
      <c r="DF36" s="154"/>
      <c r="DG36" s="154"/>
      <c r="DH36" s="154"/>
      <c r="DI36" s="154"/>
      <c r="DJ36" s="154"/>
      <c r="DK36" s="154"/>
      <c r="DL36" s="154"/>
      <c r="DM36" s="154"/>
      <c r="DN36" s="154"/>
      <c r="DO36" s="154"/>
      <c r="DP36" s="154"/>
      <c r="DQ36" s="154"/>
      <c r="DR36" s="154"/>
      <c r="DS36" s="154"/>
      <c r="DT36" s="154"/>
      <c r="DU36" s="154"/>
      <c r="DV36" s="154"/>
      <c r="DW36" s="154"/>
      <c r="DX36" s="154"/>
      <c r="DY36" s="154"/>
      <c r="DZ36" s="154"/>
      <c r="EA36" s="154"/>
      <c r="EB36" s="154"/>
      <c r="EC36" s="154"/>
      <c r="ED36" s="154"/>
      <c r="EE36" s="154"/>
      <c r="EF36" s="154"/>
    </row>
    <row r="37">
      <c r="A37" s="146"/>
      <c r="B37" s="204"/>
      <c r="C37" s="205"/>
      <c r="D37" s="206"/>
      <c r="E37" s="150"/>
      <c r="F37" s="150"/>
      <c r="G37" s="183"/>
      <c r="H37" s="184"/>
      <c r="I37" s="207"/>
      <c r="J37" s="159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154"/>
      <c r="DZ37" s="154"/>
      <c r="EA37" s="154"/>
      <c r="EB37" s="154"/>
      <c r="EC37" s="154"/>
      <c r="ED37" s="154"/>
      <c r="EE37" s="154"/>
      <c r="EF37" s="154"/>
    </row>
    <row r="38">
      <c r="A38" s="146"/>
      <c r="B38" s="204"/>
      <c r="C38" s="205"/>
      <c r="D38" s="206"/>
      <c r="E38" s="150"/>
      <c r="F38" s="150"/>
      <c r="G38" s="183"/>
      <c r="H38" s="184"/>
      <c r="I38" s="207"/>
      <c r="J38" s="159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4"/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4"/>
      <c r="CK38" s="154"/>
      <c r="CL38" s="154"/>
      <c r="CM38" s="154"/>
      <c r="CN38" s="154"/>
      <c r="CO38" s="154"/>
      <c r="CP38" s="154"/>
      <c r="CQ38" s="154"/>
      <c r="CR38" s="154"/>
      <c r="CS38" s="154"/>
      <c r="CT38" s="154"/>
      <c r="CU38" s="154"/>
      <c r="CV38" s="154"/>
      <c r="CW38" s="154"/>
      <c r="CX38" s="154"/>
      <c r="CY38" s="154"/>
      <c r="CZ38" s="154"/>
      <c r="DA38" s="154"/>
      <c r="DB38" s="154"/>
      <c r="DC38" s="154"/>
      <c r="DD38" s="154"/>
      <c r="DE38" s="154"/>
      <c r="DF38" s="154"/>
      <c r="DG38" s="154"/>
      <c r="DH38" s="154"/>
      <c r="DI38" s="154"/>
      <c r="DJ38" s="154"/>
      <c r="DK38" s="154"/>
      <c r="DL38" s="154"/>
      <c r="DM38" s="154"/>
      <c r="DN38" s="154"/>
      <c r="DO38" s="154"/>
      <c r="DP38" s="154"/>
      <c r="DQ38" s="154"/>
      <c r="DR38" s="154"/>
      <c r="DS38" s="154"/>
      <c r="DT38" s="154"/>
      <c r="DU38" s="154"/>
      <c r="DV38" s="154"/>
      <c r="DW38" s="154"/>
      <c r="DX38" s="154"/>
      <c r="DY38" s="154"/>
      <c r="DZ38" s="154"/>
      <c r="EA38" s="154"/>
      <c r="EB38" s="154"/>
      <c r="EC38" s="154"/>
      <c r="ED38" s="154"/>
      <c r="EE38" s="154"/>
      <c r="EF38" s="154"/>
    </row>
    <row r="39">
      <c r="A39" s="146"/>
      <c r="B39" s="204"/>
      <c r="C39" s="205"/>
      <c r="D39" s="206"/>
      <c r="E39" s="150"/>
      <c r="F39" s="150"/>
      <c r="G39" s="183"/>
      <c r="H39" s="184"/>
      <c r="I39" s="207"/>
      <c r="J39" s="159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4"/>
      <c r="CK39" s="154"/>
      <c r="CL39" s="154"/>
      <c r="CM39" s="154"/>
      <c r="CN39" s="154"/>
      <c r="CO39" s="154"/>
      <c r="CP39" s="154"/>
      <c r="CQ39" s="154"/>
      <c r="CR39" s="154"/>
      <c r="CS39" s="154"/>
      <c r="CT39" s="154"/>
      <c r="CU39" s="154"/>
      <c r="CV39" s="154"/>
      <c r="CW39" s="154"/>
      <c r="CX39" s="154"/>
      <c r="CY39" s="154"/>
      <c r="CZ39" s="154"/>
      <c r="DA39" s="154"/>
      <c r="DB39" s="154"/>
      <c r="DC39" s="154"/>
      <c r="DD39" s="154"/>
      <c r="DE39" s="154"/>
      <c r="DF39" s="154"/>
      <c r="DG39" s="154"/>
      <c r="DH39" s="154"/>
      <c r="DI39" s="154"/>
      <c r="DJ39" s="154"/>
      <c r="DK39" s="154"/>
      <c r="DL39" s="154"/>
      <c r="DM39" s="154"/>
      <c r="DN39" s="154"/>
      <c r="DO39" s="154"/>
      <c r="DP39" s="154"/>
      <c r="DQ39" s="154"/>
      <c r="DR39" s="154"/>
      <c r="DS39" s="154"/>
      <c r="DT39" s="154"/>
      <c r="DU39" s="154"/>
      <c r="DV39" s="154"/>
      <c r="DW39" s="154"/>
      <c r="DX39" s="154"/>
      <c r="DY39" s="154"/>
      <c r="DZ39" s="154"/>
      <c r="EA39" s="154"/>
      <c r="EB39" s="154"/>
      <c r="EC39" s="154"/>
      <c r="ED39" s="154"/>
      <c r="EE39" s="154"/>
      <c r="EF39" s="154"/>
    </row>
    <row r="40" hidden="1">
      <c r="A40" s="146"/>
      <c r="B40" s="204"/>
      <c r="C40" s="205"/>
      <c r="D40" s="206"/>
      <c r="E40" s="150"/>
      <c r="F40" s="150"/>
      <c r="G40" s="183"/>
      <c r="H40" s="184"/>
      <c r="I40" s="207"/>
      <c r="J40" s="159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  <c r="BX40" s="154"/>
      <c r="BY40" s="154"/>
      <c r="BZ40" s="154"/>
      <c r="CA40" s="154"/>
      <c r="CB40" s="154"/>
      <c r="CC40" s="154"/>
      <c r="CD40" s="154"/>
      <c r="CE40" s="154"/>
      <c r="CF40" s="154"/>
      <c r="CG40" s="154"/>
      <c r="CH40" s="154"/>
      <c r="CI40" s="154"/>
      <c r="CJ40" s="154"/>
      <c r="CK40" s="154"/>
      <c r="CL40" s="154"/>
      <c r="CM40" s="154"/>
      <c r="CN40" s="154"/>
      <c r="CO40" s="154"/>
      <c r="CP40" s="154"/>
      <c r="CQ40" s="154"/>
      <c r="CR40" s="154"/>
      <c r="CS40" s="154"/>
      <c r="CT40" s="154"/>
      <c r="CU40" s="154"/>
      <c r="CV40" s="154"/>
      <c r="CW40" s="154"/>
      <c r="CX40" s="154"/>
      <c r="CY40" s="154"/>
      <c r="CZ40" s="154"/>
      <c r="DA40" s="154"/>
      <c r="DB40" s="154"/>
      <c r="DC40" s="154"/>
      <c r="DD40" s="154"/>
      <c r="DE40" s="154"/>
      <c r="DF40" s="154"/>
      <c r="DG40" s="154"/>
      <c r="DH40" s="154"/>
      <c r="DI40" s="154"/>
      <c r="DJ40" s="154"/>
      <c r="DK40" s="154"/>
      <c r="DL40" s="154"/>
      <c r="DM40" s="154"/>
      <c r="DN40" s="154"/>
      <c r="DO40" s="154"/>
      <c r="DP40" s="154"/>
      <c r="DQ40" s="154"/>
      <c r="DR40" s="154"/>
      <c r="DS40" s="154"/>
      <c r="DT40" s="154"/>
      <c r="DU40" s="154"/>
      <c r="DV40" s="154"/>
      <c r="DW40" s="154"/>
      <c r="DX40" s="154"/>
      <c r="DY40" s="154"/>
      <c r="DZ40" s="154"/>
      <c r="EA40" s="154"/>
      <c r="EB40" s="154"/>
      <c r="EC40" s="154"/>
      <c r="ED40" s="154"/>
      <c r="EE40" s="154"/>
      <c r="EF40" s="154"/>
    </row>
    <row r="41" hidden="1">
      <c r="A41" s="146"/>
      <c r="B41" s="204"/>
      <c r="C41" s="205"/>
      <c r="D41" s="206"/>
      <c r="E41" s="150"/>
      <c r="F41" s="150"/>
      <c r="G41" s="183"/>
      <c r="H41" s="184"/>
      <c r="I41" s="207"/>
      <c r="J41" s="159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4"/>
      <c r="BW41" s="154"/>
      <c r="BX41" s="154"/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154"/>
      <c r="CP41" s="154"/>
      <c r="CQ41" s="154"/>
      <c r="CR41" s="154"/>
      <c r="CS41" s="154"/>
      <c r="CT41" s="154"/>
      <c r="CU41" s="154"/>
      <c r="CV41" s="154"/>
      <c r="CW41" s="154"/>
      <c r="CX41" s="154"/>
      <c r="CY41" s="154"/>
      <c r="CZ41" s="154"/>
      <c r="DA41" s="154"/>
      <c r="DB41" s="154"/>
      <c r="DC41" s="154"/>
      <c r="DD41" s="154"/>
      <c r="DE41" s="154"/>
      <c r="DF41" s="154"/>
      <c r="DG41" s="154"/>
      <c r="DH41" s="154"/>
      <c r="DI41" s="154"/>
      <c r="DJ41" s="154"/>
      <c r="DK41" s="154"/>
      <c r="DL41" s="154"/>
      <c r="DM41" s="154"/>
      <c r="DN41" s="154"/>
      <c r="DO41" s="154"/>
      <c r="DP41" s="154"/>
      <c r="DQ41" s="154"/>
      <c r="DR41" s="154"/>
      <c r="DS41" s="154"/>
      <c r="DT41" s="154"/>
      <c r="DU41" s="154"/>
      <c r="DV41" s="154"/>
      <c r="DW41" s="154"/>
      <c r="DX41" s="154"/>
      <c r="DY41" s="154"/>
      <c r="DZ41" s="154"/>
      <c r="EA41" s="154"/>
      <c r="EB41" s="154"/>
      <c r="EC41" s="154"/>
      <c r="ED41" s="154"/>
      <c r="EE41" s="154"/>
      <c r="EF41" s="154"/>
    </row>
    <row r="42" hidden="1">
      <c r="A42" s="146"/>
      <c r="B42" s="204"/>
      <c r="C42" s="205"/>
      <c r="D42" s="206"/>
      <c r="E42" s="150"/>
      <c r="F42" s="150"/>
      <c r="G42" s="183"/>
      <c r="H42" s="184"/>
      <c r="I42" s="207"/>
      <c r="J42" s="159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4"/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4"/>
      <c r="CK42" s="154"/>
      <c r="CL42" s="154"/>
      <c r="CM42" s="154"/>
      <c r="CN42" s="154"/>
      <c r="CO42" s="154"/>
      <c r="CP42" s="154"/>
      <c r="CQ42" s="154"/>
      <c r="CR42" s="154"/>
      <c r="CS42" s="154"/>
      <c r="CT42" s="154"/>
      <c r="CU42" s="154"/>
      <c r="CV42" s="154"/>
      <c r="CW42" s="154"/>
      <c r="CX42" s="154"/>
      <c r="CY42" s="154"/>
      <c r="CZ42" s="154"/>
      <c r="DA42" s="154"/>
      <c r="DB42" s="154"/>
      <c r="DC42" s="154"/>
      <c r="DD42" s="154"/>
      <c r="DE42" s="154"/>
      <c r="DF42" s="154"/>
      <c r="DG42" s="154"/>
      <c r="DH42" s="154"/>
      <c r="DI42" s="154"/>
      <c r="DJ42" s="154"/>
      <c r="DK42" s="154"/>
      <c r="DL42" s="154"/>
      <c r="DM42" s="154"/>
      <c r="DN42" s="154"/>
      <c r="DO42" s="154"/>
      <c r="DP42" s="154"/>
      <c r="DQ42" s="154"/>
      <c r="DR42" s="154"/>
      <c r="DS42" s="154"/>
      <c r="DT42" s="154"/>
      <c r="DU42" s="154"/>
      <c r="DV42" s="154"/>
      <c r="DW42" s="154"/>
      <c r="DX42" s="154"/>
      <c r="DY42" s="154"/>
      <c r="DZ42" s="154"/>
      <c r="EA42" s="154"/>
      <c r="EB42" s="154"/>
      <c r="EC42" s="154"/>
      <c r="ED42" s="154"/>
      <c r="EE42" s="154"/>
      <c r="EF42" s="154"/>
    </row>
    <row r="43" hidden="1">
      <c r="A43" s="146"/>
      <c r="B43" s="204"/>
      <c r="C43" s="205"/>
      <c r="D43" s="206"/>
      <c r="E43" s="150"/>
      <c r="F43" s="150"/>
      <c r="G43" s="183"/>
      <c r="H43" s="184"/>
      <c r="I43" s="207"/>
      <c r="J43" s="159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4"/>
      <c r="BR43" s="154"/>
      <c r="BS43" s="154"/>
      <c r="BT43" s="154"/>
      <c r="BU43" s="154"/>
      <c r="BV43" s="154"/>
      <c r="BW43" s="15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54"/>
      <c r="CM43" s="154"/>
      <c r="CN43" s="154"/>
      <c r="CO43" s="154"/>
      <c r="CP43" s="154"/>
      <c r="CQ43" s="154"/>
      <c r="CR43" s="154"/>
      <c r="CS43" s="154"/>
      <c r="CT43" s="154"/>
      <c r="CU43" s="154"/>
      <c r="CV43" s="154"/>
      <c r="CW43" s="154"/>
      <c r="CX43" s="154"/>
      <c r="CY43" s="154"/>
      <c r="CZ43" s="154"/>
      <c r="DA43" s="154"/>
      <c r="DB43" s="154"/>
      <c r="DC43" s="154"/>
      <c r="DD43" s="154"/>
      <c r="DE43" s="154"/>
      <c r="DF43" s="154"/>
      <c r="DG43" s="154"/>
      <c r="DH43" s="154"/>
      <c r="DI43" s="154"/>
      <c r="DJ43" s="154"/>
      <c r="DK43" s="154"/>
      <c r="DL43" s="154"/>
      <c r="DM43" s="154"/>
      <c r="DN43" s="154"/>
      <c r="DO43" s="154"/>
      <c r="DP43" s="154"/>
      <c r="DQ43" s="154"/>
      <c r="DR43" s="154"/>
      <c r="DS43" s="154"/>
      <c r="DT43" s="154"/>
      <c r="DU43" s="154"/>
      <c r="DV43" s="154"/>
      <c r="DW43" s="154"/>
      <c r="DX43" s="154"/>
      <c r="DY43" s="154"/>
      <c r="DZ43" s="154"/>
      <c r="EA43" s="154"/>
      <c r="EB43" s="154"/>
      <c r="EC43" s="154"/>
      <c r="ED43" s="154"/>
      <c r="EE43" s="154"/>
      <c r="EF43" s="154"/>
    </row>
    <row r="44" hidden="1">
      <c r="A44" s="146"/>
      <c r="B44" s="204"/>
      <c r="C44" s="205"/>
      <c r="D44" s="206"/>
      <c r="E44" s="150"/>
      <c r="F44" s="150"/>
      <c r="G44" s="183"/>
      <c r="H44" s="184"/>
      <c r="I44" s="207"/>
      <c r="J44" s="159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154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154"/>
      <c r="CP44" s="154"/>
      <c r="CQ44" s="154"/>
      <c r="CR44" s="154"/>
      <c r="CS44" s="154"/>
      <c r="CT44" s="154"/>
      <c r="CU44" s="154"/>
      <c r="CV44" s="154"/>
      <c r="CW44" s="154"/>
      <c r="CX44" s="154"/>
      <c r="CY44" s="154"/>
      <c r="CZ44" s="154"/>
      <c r="DA44" s="154"/>
      <c r="DB44" s="154"/>
      <c r="DC44" s="154"/>
      <c r="DD44" s="154"/>
      <c r="DE44" s="154"/>
      <c r="DF44" s="154"/>
      <c r="DG44" s="154"/>
      <c r="DH44" s="154"/>
      <c r="DI44" s="154"/>
      <c r="DJ44" s="154"/>
      <c r="DK44" s="154"/>
      <c r="DL44" s="154"/>
      <c r="DM44" s="154"/>
      <c r="DN44" s="154"/>
      <c r="DO44" s="154"/>
      <c r="DP44" s="154"/>
      <c r="DQ44" s="154"/>
      <c r="DR44" s="154"/>
      <c r="DS44" s="154"/>
      <c r="DT44" s="154"/>
      <c r="DU44" s="154"/>
      <c r="DV44" s="154"/>
      <c r="DW44" s="154"/>
      <c r="DX44" s="154"/>
      <c r="DY44" s="154"/>
      <c r="DZ44" s="154"/>
      <c r="EA44" s="154"/>
      <c r="EB44" s="154"/>
      <c r="EC44" s="154"/>
      <c r="ED44" s="154"/>
      <c r="EE44" s="154"/>
      <c r="EF44" s="154"/>
    </row>
    <row r="45" hidden="1">
      <c r="A45" s="146"/>
      <c r="B45" s="204"/>
      <c r="C45" s="205"/>
      <c r="D45" s="206"/>
      <c r="E45" s="150"/>
      <c r="F45" s="150"/>
      <c r="G45" s="183"/>
      <c r="H45" s="184"/>
      <c r="I45" s="207"/>
      <c r="J45" s="159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154"/>
      <c r="CP45" s="154"/>
      <c r="CQ45" s="154"/>
      <c r="CR45" s="154"/>
      <c r="CS45" s="154"/>
      <c r="CT45" s="154"/>
      <c r="CU45" s="154"/>
      <c r="CV45" s="154"/>
      <c r="CW45" s="154"/>
      <c r="CX45" s="154"/>
      <c r="CY45" s="154"/>
      <c r="CZ45" s="154"/>
      <c r="DA45" s="154"/>
      <c r="DB45" s="154"/>
      <c r="DC45" s="154"/>
      <c r="DD45" s="154"/>
      <c r="DE45" s="154"/>
      <c r="DF45" s="154"/>
      <c r="DG45" s="154"/>
      <c r="DH45" s="154"/>
      <c r="DI45" s="154"/>
      <c r="DJ45" s="154"/>
      <c r="DK45" s="154"/>
      <c r="DL45" s="154"/>
      <c r="DM45" s="154"/>
      <c r="DN45" s="154"/>
      <c r="DO45" s="154"/>
      <c r="DP45" s="154"/>
      <c r="DQ45" s="154"/>
      <c r="DR45" s="154"/>
      <c r="DS45" s="154"/>
      <c r="DT45" s="154"/>
      <c r="DU45" s="154"/>
      <c r="DV45" s="154"/>
      <c r="DW45" s="154"/>
      <c r="DX45" s="154"/>
      <c r="DY45" s="154"/>
      <c r="DZ45" s="154"/>
      <c r="EA45" s="154"/>
      <c r="EB45" s="154"/>
      <c r="EC45" s="154"/>
      <c r="ED45" s="154"/>
      <c r="EE45" s="154"/>
      <c r="EF45" s="154"/>
    </row>
    <row r="46" hidden="1">
      <c r="A46" s="146"/>
      <c r="B46" s="204"/>
      <c r="C46" s="205"/>
      <c r="D46" s="206"/>
      <c r="E46" s="150"/>
      <c r="F46" s="150"/>
      <c r="G46" s="183"/>
      <c r="H46" s="184"/>
      <c r="I46" s="207"/>
      <c r="J46" s="159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154"/>
      <c r="CP46" s="154"/>
      <c r="CQ46" s="154"/>
      <c r="CR46" s="154"/>
      <c r="CS46" s="154"/>
      <c r="CT46" s="154"/>
      <c r="CU46" s="154"/>
      <c r="CV46" s="154"/>
      <c r="CW46" s="154"/>
      <c r="CX46" s="154"/>
      <c r="CY46" s="154"/>
      <c r="CZ46" s="154"/>
      <c r="DA46" s="154"/>
      <c r="DB46" s="154"/>
      <c r="DC46" s="154"/>
      <c r="DD46" s="154"/>
      <c r="DE46" s="154"/>
      <c r="DF46" s="154"/>
      <c r="DG46" s="154"/>
      <c r="DH46" s="154"/>
      <c r="DI46" s="154"/>
      <c r="DJ46" s="154"/>
      <c r="DK46" s="154"/>
      <c r="DL46" s="154"/>
      <c r="DM46" s="154"/>
      <c r="DN46" s="154"/>
      <c r="DO46" s="154"/>
      <c r="DP46" s="154"/>
      <c r="DQ46" s="154"/>
      <c r="DR46" s="154"/>
      <c r="DS46" s="154"/>
      <c r="DT46" s="154"/>
      <c r="DU46" s="154"/>
      <c r="DV46" s="154"/>
      <c r="DW46" s="154"/>
      <c r="DX46" s="154"/>
      <c r="DY46" s="154"/>
      <c r="DZ46" s="154"/>
      <c r="EA46" s="154"/>
      <c r="EB46" s="154"/>
      <c r="EC46" s="154"/>
      <c r="ED46" s="154"/>
      <c r="EE46" s="154"/>
      <c r="EF46" s="154"/>
    </row>
    <row r="47" hidden="1">
      <c r="A47" s="146"/>
      <c r="B47" s="204"/>
      <c r="C47" s="205"/>
      <c r="D47" s="206"/>
      <c r="E47" s="150"/>
      <c r="F47" s="150"/>
      <c r="G47" s="183"/>
      <c r="H47" s="184"/>
      <c r="I47" s="207"/>
      <c r="J47" s="159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4"/>
      <c r="BR47" s="154"/>
      <c r="BS47" s="154"/>
      <c r="BT47" s="154"/>
      <c r="BU47" s="154"/>
      <c r="BV47" s="154"/>
      <c r="BW47" s="154"/>
      <c r="BX47" s="154"/>
      <c r="BY47" s="154"/>
      <c r="BZ47" s="154"/>
      <c r="CA47" s="154"/>
      <c r="CB47" s="154"/>
      <c r="CC47" s="154"/>
      <c r="CD47" s="154"/>
      <c r="CE47" s="154"/>
      <c r="CF47" s="154"/>
      <c r="CG47" s="154"/>
      <c r="CH47" s="154"/>
      <c r="CI47" s="154"/>
      <c r="CJ47" s="154"/>
      <c r="CK47" s="154"/>
      <c r="CL47" s="154"/>
      <c r="CM47" s="154"/>
      <c r="CN47" s="154"/>
      <c r="CO47" s="154"/>
      <c r="CP47" s="154"/>
      <c r="CQ47" s="154"/>
      <c r="CR47" s="154"/>
      <c r="CS47" s="154"/>
      <c r="CT47" s="154"/>
      <c r="CU47" s="154"/>
      <c r="CV47" s="154"/>
      <c r="CW47" s="154"/>
      <c r="CX47" s="154"/>
      <c r="CY47" s="154"/>
      <c r="CZ47" s="154"/>
      <c r="DA47" s="154"/>
      <c r="DB47" s="154"/>
      <c r="DC47" s="154"/>
      <c r="DD47" s="154"/>
      <c r="DE47" s="154"/>
      <c r="DF47" s="154"/>
      <c r="DG47" s="154"/>
      <c r="DH47" s="154"/>
      <c r="DI47" s="154"/>
      <c r="DJ47" s="154"/>
      <c r="DK47" s="154"/>
      <c r="DL47" s="154"/>
      <c r="DM47" s="154"/>
      <c r="DN47" s="154"/>
      <c r="DO47" s="154"/>
      <c r="DP47" s="154"/>
      <c r="DQ47" s="154"/>
      <c r="DR47" s="154"/>
      <c r="DS47" s="154"/>
      <c r="DT47" s="154"/>
      <c r="DU47" s="154"/>
      <c r="DV47" s="154"/>
      <c r="DW47" s="154"/>
      <c r="DX47" s="154"/>
      <c r="DY47" s="154"/>
      <c r="DZ47" s="154"/>
      <c r="EA47" s="154"/>
      <c r="EB47" s="154"/>
      <c r="EC47" s="154"/>
      <c r="ED47" s="154"/>
      <c r="EE47" s="154"/>
      <c r="EF47" s="154"/>
    </row>
    <row r="48" hidden="1">
      <c r="A48" s="146"/>
      <c r="B48" s="204"/>
      <c r="C48" s="205"/>
      <c r="D48" s="206"/>
      <c r="E48" s="150"/>
      <c r="F48" s="150"/>
      <c r="G48" s="183"/>
      <c r="H48" s="184"/>
      <c r="I48" s="207"/>
      <c r="J48" s="159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4"/>
      <c r="BV48" s="154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154"/>
      <c r="CP48" s="154"/>
      <c r="CQ48" s="154"/>
      <c r="CR48" s="154"/>
      <c r="CS48" s="154"/>
      <c r="CT48" s="154"/>
      <c r="CU48" s="154"/>
      <c r="CV48" s="154"/>
      <c r="CW48" s="154"/>
      <c r="CX48" s="154"/>
      <c r="CY48" s="154"/>
      <c r="CZ48" s="154"/>
      <c r="DA48" s="154"/>
      <c r="DB48" s="154"/>
      <c r="DC48" s="154"/>
      <c r="DD48" s="154"/>
      <c r="DE48" s="154"/>
      <c r="DF48" s="154"/>
      <c r="DG48" s="154"/>
      <c r="DH48" s="154"/>
      <c r="DI48" s="154"/>
      <c r="DJ48" s="154"/>
      <c r="DK48" s="154"/>
      <c r="DL48" s="154"/>
      <c r="DM48" s="154"/>
      <c r="DN48" s="154"/>
      <c r="DO48" s="154"/>
      <c r="DP48" s="154"/>
      <c r="DQ48" s="154"/>
      <c r="DR48" s="154"/>
      <c r="DS48" s="154"/>
      <c r="DT48" s="154"/>
      <c r="DU48" s="154"/>
      <c r="DV48" s="154"/>
      <c r="DW48" s="154"/>
      <c r="DX48" s="154"/>
      <c r="DY48" s="154"/>
      <c r="DZ48" s="154"/>
      <c r="EA48" s="154"/>
      <c r="EB48" s="154"/>
      <c r="EC48" s="154"/>
      <c r="ED48" s="154"/>
      <c r="EE48" s="154"/>
      <c r="EF48" s="154"/>
    </row>
    <row r="49" hidden="1">
      <c r="A49" s="146"/>
      <c r="B49" s="204"/>
      <c r="C49" s="205"/>
      <c r="D49" s="206"/>
      <c r="E49" s="150"/>
      <c r="F49" s="150"/>
      <c r="G49" s="183"/>
      <c r="H49" s="184"/>
      <c r="I49" s="207"/>
      <c r="J49" s="159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  <c r="BO49" s="154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54"/>
      <c r="CK49" s="154"/>
      <c r="CL49" s="154"/>
      <c r="CM49" s="154"/>
      <c r="CN49" s="154"/>
      <c r="CO49" s="154"/>
      <c r="CP49" s="154"/>
      <c r="CQ49" s="154"/>
      <c r="CR49" s="154"/>
      <c r="CS49" s="154"/>
      <c r="CT49" s="154"/>
      <c r="CU49" s="154"/>
      <c r="CV49" s="154"/>
      <c r="CW49" s="154"/>
      <c r="CX49" s="154"/>
      <c r="CY49" s="154"/>
      <c r="CZ49" s="154"/>
      <c r="DA49" s="154"/>
      <c r="DB49" s="154"/>
      <c r="DC49" s="154"/>
      <c r="DD49" s="154"/>
      <c r="DE49" s="154"/>
      <c r="DF49" s="154"/>
      <c r="DG49" s="154"/>
      <c r="DH49" s="154"/>
      <c r="DI49" s="154"/>
      <c r="DJ49" s="154"/>
      <c r="DK49" s="154"/>
      <c r="DL49" s="154"/>
      <c r="DM49" s="154"/>
      <c r="DN49" s="154"/>
      <c r="DO49" s="154"/>
      <c r="DP49" s="154"/>
      <c r="DQ49" s="154"/>
      <c r="DR49" s="154"/>
      <c r="DS49" s="154"/>
      <c r="DT49" s="154"/>
      <c r="DU49" s="154"/>
      <c r="DV49" s="154"/>
      <c r="DW49" s="154"/>
      <c r="DX49" s="154"/>
      <c r="DY49" s="154"/>
      <c r="DZ49" s="154"/>
      <c r="EA49" s="154"/>
      <c r="EB49" s="154"/>
      <c r="EC49" s="154"/>
      <c r="ED49" s="154"/>
      <c r="EE49" s="154"/>
      <c r="EF49" s="154"/>
    </row>
    <row r="50" hidden="1">
      <c r="A50" s="146"/>
      <c r="B50" s="204"/>
      <c r="C50" s="205"/>
      <c r="D50" s="206"/>
      <c r="E50" s="150"/>
      <c r="F50" s="150"/>
      <c r="G50" s="183"/>
      <c r="H50" s="184"/>
      <c r="I50" s="207"/>
      <c r="J50" s="159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154"/>
      <c r="AO50" s="154"/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  <c r="BD50" s="154"/>
      <c r="BE50" s="154"/>
      <c r="BF50" s="154"/>
      <c r="BG50" s="154"/>
      <c r="BH50" s="154"/>
      <c r="BI50" s="154"/>
      <c r="BJ50" s="154"/>
      <c r="BK50" s="154"/>
      <c r="BL50" s="154"/>
      <c r="BM50" s="154"/>
      <c r="BN50" s="154"/>
      <c r="BO50" s="154"/>
      <c r="BP50" s="154"/>
      <c r="BQ50" s="154"/>
      <c r="BR50" s="154"/>
      <c r="BS50" s="154"/>
      <c r="BT50" s="154"/>
      <c r="BU50" s="154"/>
      <c r="BV50" s="154"/>
      <c r="BW50" s="154"/>
      <c r="BX50" s="154"/>
      <c r="BY50" s="154"/>
      <c r="BZ50" s="154"/>
      <c r="CA50" s="154"/>
      <c r="CB50" s="154"/>
      <c r="CC50" s="154"/>
      <c r="CD50" s="154"/>
      <c r="CE50" s="154"/>
      <c r="CF50" s="154"/>
      <c r="CG50" s="154"/>
      <c r="CH50" s="154"/>
      <c r="CI50" s="154"/>
      <c r="CJ50" s="154"/>
      <c r="CK50" s="154"/>
      <c r="CL50" s="154"/>
      <c r="CM50" s="154"/>
      <c r="CN50" s="154"/>
      <c r="CO50" s="154"/>
      <c r="CP50" s="154"/>
      <c r="CQ50" s="154"/>
      <c r="CR50" s="154"/>
      <c r="CS50" s="154"/>
      <c r="CT50" s="154"/>
      <c r="CU50" s="154"/>
      <c r="CV50" s="154"/>
      <c r="CW50" s="154"/>
      <c r="CX50" s="154"/>
      <c r="CY50" s="154"/>
      <c r="CZ50" s="154"/>
      <c r="DA50" s="154"/>
      <c r="DB50" s="154"/>
      <c r="DC50" s="154"/>
      <c r="DD50" s="154"/>
      <c r="DE50" s="154"/>
      <c r="DF50" s="154"/>
      <c r="DG50" s="154"/>
      <c r="DH50" s="154"/>
      <c r="DI50" s="154"/>
      <c r="DJ50" s="154"/>
      <c r="DK50" s="154"/>
      <c r="DL50" s="154"/>
      <c r="DM50" s="154"/>
      <c r="DN50" s="154"/>
      <c r="DO50" s="154"/>
      <c r="DP50" s="154"/>
      <c r="DQ50" s="154"/>
      <c r="DR50" s="154"/>
      <c r="DS50" s="154"/>
      <c r="DT50" s="154"/>
      <c r="DU50" s="154"/>
      <c r="DV50" s="154"/>
      <c r="DW50" s="154"/>
      <c r="DX50" s="154"/>
      <c r="DY50" s="154"/>
      <c r="DZ50" s="154"/>
      <c r="EA50" s="154"/>
      <c r="EB50" s="154"/>
      <c r="EC50" s="154"/>
      <c r="ED50" s="154"/>
      <c r="EE50" s="154"/>
      <c r="EF50" s="154"/>
    </row>
    <row r="51">
      <c r="A51" s="146"/>
      <c r="B51" s="204"/>
      <c r="C51" s="205"/>
      <c r="D51" s="208"/>
      <c r="E51" s="150"/>
      <c r="F51" s="150"/>
      <c r="G51" s="183"/>
      <c r="H51" s="184"/>
      <c r="I51" s="207"/>
      <c r="J51" s="159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54"/>
      <c r="BW51" s="154"/>
      <c r="BX51" s="154"/>
      <c r="BY51" s="154"/>
      <c r="BZ51" s="154"/>
      <c r="CA51" s="154"/>
      <c r="CB51" s="154"/>
      <c r="CC51" s="154"/>
      <c r="CD51" s="154"/>
      <c r="CE51" s="154"/>
      <c r="CF51" s="154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  <c r="CQ51" s="154"/>
      <c r="CR51" s="154"/>
      <c r="CS51" s="154"/>
      <c r="CT51" s="154"/>
      <c r="CU51" s="154"/>
      <c r="CV51" s="154"/>
      <c r="CW51" s="154"/>
      <c r="CX51" s="154"/>
      <c r="CY51" s="154"/>
      <c r="CZ51" s="154"/>
      <c r="DA51" s="154"/>
      <c r="DB51" s="154"/>
      <c r="DC51" s="154"/>
      <c r="DD51" s="154"/>
      <c r="DE51" s="154"/>
      <c r="DF51" s="154"/>
      <c r="DG51" s="154"/>
      <c r="DH51" s="154"/>
      <c r="DI51" s="154"/>
      <c r="DJ51" s="154"/>
      <c r="DK51" s="154"/>
      <c r="DL51" s="154"/>
      <c r="DM51" s="154"/>
      <c r="DN51" s="154"/>
      <c r="DO51" s="154"/>
      <c r="DP51" s="154"/>
      <c r="DQ51" s="154"/>
      <c r="DR51" s="154"/>
      <c r="DS51" s="154"/>
      <c r="DT51" s="154"/>
      <c r="DU51" s="154"/>
      <c r="DV51" s="154"/>
      <c r="DW51" s="154"/>
      <c r="DX51" s="154"/>
      <c r="DY51" s="154"/>
      <c r="DZ51" s="154"/>
      <c r="EA51" s="154"/>
      <c r="EB51" s="154"/>
      <c r="EC51" s="154"/>
      <c r="ED51" s="154"/>
      <c r="EE51" s="154"/>
      <c r="EF51" s="154"/>
    </row>
    <row r="52" hidden="1">
      <c r="A52" s="146"/>
      <c r="B52" s="204"/>
      <c r="C52" s="205"/>
      <c r="D52" s="208"/>
      <c r="E52" s="150"/>
      <c r="F52" s="150"/>
      <c r="G52" s="183"/>
      <c r="H52" s="184"/>
      <c r="I52" s="207"/>
      <c r="J52" s="159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  <c r="CG52" s="154"/>
      <c r="CH52" s="154"/>
      <c r="CI52" s="154"/>
      <c r="CJ52" s="154"/>
      <c r="CK52" s="154"/>
      <c r="CL52" s="154"/>
      <c r="CM52" s="154"/>
      <c r="CN52" s="154"/>
      <c r="CO52" s="154"/>
      <c r="CP52" s="154"/>
      <c r="CQ52" s="154"/>
      <c r="CR52" s="154"/>
      <c r="CS52" s="154"/>
      <c r="CT52" s="154"/>
      <c r="CU52" s="154"/>
      <c r="CV52" s="154"/>
      <c r="CW52" s="154"/>
      <c r="CX52" s="154"/>
      <c r="CY52" s="154"/>
      <c r="CZ52" s="154"/>
      <c r="DA52" s="154"/>
      <c r="DB52" s="154"/>
      <c r="DC52" s="154"/>
      <c r="DD52" s="154"/>
      <c r="DE52" s="154"/>
      <c r="DF52" s="154"/>
      <c r="DG52" s="154"/>
      <c r="DH52" s="154"/>
      <c r="DI52" s="154"/>
      <c r="DJ52" s="154"/>
      <c r="DK52" s="154"/>
      <c r="DL52" s="154"/>
      <c r="DM52" s="154"/>
      <c r="DN52" s="154"/>
      <c r="DO52" s="154"/>
      <c r="DP52" s="154"/>
      <c r="DQ52" s="154"/>
      <c r="DR52" s="154"/>
      <c r="DS52" s="154"/>
      <c r="DT52" s="154"/>
      <c r="DU52" s="154"/>
      <c r="DV52" s="154"/>
      <c r="DW52" s="154"/>
      <c r="DX52" s="154"/>
      <c r="DY52" s="154"/>
      <c r="DZ52" s="154"/>
      <c r="EA52" s="154"/>
      <c r="EB52" s="154"/>
      <c r="EC52" s="154"/>
      <c r="ED52" s="154"/>
      <c r="EE52" s="154"/>
      <c r="EF52" s="154"/>
    </row>
    <row r="53" hidden="1">
      <c r="A53" s="146"/>
      <c r="B53" s="204"/>
      <c r="C53" s="205"/>
      <c r="D53" s="208"/>
      <c r="E53" s="150"/>
      <c r="F53" s="150"/>
      <c r="G53" s="183"/>
      <c r="H53" s="184"/>
      <c r="I53" s="207"/>
      <c r="J53" s="159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154"/>
      <c r="DL53" s="154"/>
      <c r="DM53" s="154"/>
      <c r="DN53" s="154"/>
      <c r="DO53" s="154"/>
      <c r="DP53" s="154"/>
      <c r="DQ53" s="154"/>
      <c r="DR53" s="154"/>
      <c r="DS53" s="154"/>
      <c r="DT53" s="154"/>
      <c r="DU53" s="154"/>
      <c r="DV53" s="154"/>
      <c r="DW53" s="154"/>
      <c r="DX53" s="154"/>
      <c r="DY53" s="154"/>
      <c r="DZ53" s="154"/>
      <c r="EA53" s="154"/>
      <c r="EB53" s="154"/>
      <c r="EC53" s="154"/>
      <c r="ED53" s="154"/>
      <c r="EE53" s="154"/>
      <c r="EF53" s="154"/>
    </row>
    <row r="54" hidden="1">
      <c r="A54" s="146"/>
      <c r="B54" s="204"/>
      <c r="C54" s="205"/>
      <c r="D54" s="208"/>
      <c r="E54" s="150"/>
      <c r="F54" s="150"/>
      <c r="G54" s="183"/>
      <c r="H54" s="184"/>
      <c r="I54" s="207"/>
      <c r="J54" s="159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  <c r="CQ54" s="154"/>
      <c r="CR54" s="154"/>
      <c r="CS54" s="154"/>
      <c r="CT54" s="154"/>
      <c r="CU54" s="154"/>
      <c r="CV54" s="154"/>
      <c r="CW54" s="154"/>
      <c r="CX54" s="154"/>
      <c r="CY54" s="154"/>
      <c r="CZ54" s="154"/>
      <c r="DA54" s="154"/>
      <c r="DB54" s="154"/>
      <c r="DC54" s="154"/>
      <c r="DD54" s="154"/>
      <c r="DE54" s="154"/>
      <c r="DF54" s="154"/>
      <c r="DG54" s="154"/>
      <c r="DH54" s="154"/>
      <c r="DI54" s="154"/>
      <c r="DJ54" s="154"/>
      <c r="DK54" s="154"/>
      <c r="DL54" s="154"/>
      <c r="DM54" s="154"/>
      <c r="DN54" s="154"/>
      <c r="DO54" s="154"/>
      <c r="DP54" s="154"/>
      <c r="DQ54" s="154"/>
      <c r="DR54" s="154"/>
      <c r="DS54" s="154"/>
      <c r="DT54" s="154"/>
      <c r="DU54" s="154"/>
      <c r="DV54" s="154"/>
      <c r="DW54" s="154"/>
      <c r="DX54" s="154"/>
      <c r="DY54" s="154"/>
      <c r="DZ54" s="154"/>
      <c r="EA54" s="154"/>
      <c r="EB54" s="154"/>
      <c r="EC54" s="154"/>
      <c r="ED54" s="154"/>
      <c r="EE54" s="154"/>
      <c r="EF54" s="154"/>
    </row>
    <row r="55" hidden="1">
      <c r="A55" s="146"/>
      <c r="B55" s="204"/>
      <c r="C55" s="205"/>
      <c r="D55" s="208"/>
      <c r="E55" s="150"/>
      <c r="F55" s="150"/>
      <c r="G55" s="183"/>
      <c r="H55" s="184"/>
      <c r="I55" s="207"/>
      <c r="J55" s="159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4"/>
      <c r="BQ55" s="154"/>
      <c r="BR55" s="154"/>
      <c r="BS55" s="154"/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4"/>
      <c r="CG55" s="154"/>
      <c r="CH55" s="154"/>
      <c r="CI55" s="154"/>
      <c r="CJ55" s="154"/>
      <c r="CK55" s="154"/>
      <c r="CL55" s="154"/>
      <c r="CM55" s="154"/>
      <c r="CN55" s="154"/>
      <c r="CO55" s="154"/>
      <c r="CP55" s="154"/>
      <c r="CQ55" s="154"/>
      <c r="CR55" s="154"/>
      <c r="CS55" s="154"/>
      <c r="CT55" s="154"/>
      <c r="CU55" s="154"/>
      <c r="CV55" s="154"/>
      <c r="CW55" s="154"/>
      <c r="CX55" s="154"/>
      <c r="CY55" s="154"/>
      <c r="CZ55" s="154"/>
      <c r="DA55" s="154"/>
      <c r="DB55" s="154"/>
      <c r="DC55" s="154"/>
      <c r="DD55" s="154"/>
      <c r="DE55" s="154"/>
      <c r="DF55" s="154"/>
      <c r="DG55" s="154"/>
      <c r="DH55" s="154"/>
      <c r="DI55" s="154"/>
      <c r="DJ55" s="154"/>
      <c r="DK55" s="154"/>
      <c r="DL55" s="154"/>
      <c r="DM55" s="154"/>
      <c r="DN55" s="154"/>
      <c r="DO55" s="154"/>
      <c r="DP55" s="154"/>
      <c r="DQ55" s="154"/>
      <c r="DR55" s="154"/>
      <c r="DS55" s="154"/>
      <c r="DT55" s="154"/>
      <c r="DU55" s="154"/>
      <c r="DV55" s="154"/>
      <c r="DW55" s="154"/>
      <c r="DX55" s="154"/>
      <c r="DY55" s="154"/>
      <c r="DZ55" s="154"/>
      <c r="EA55" s="154"/>
      <c r="EB55" s="154"/>
      <c r="EC55" s="154"/>
      <c r="ED55" s="154"/>
      <c r="EE55" s="154"/>
      <c r="EF55" s="154"/>
    </row>
    <row r="56" hidden="1">
      <c r="A56" s="146"/>
      <c r="B56" s="204"/>
      <c r="C56" s="205"/>
      <c r="D56" s="208"/>
      <c r="E56" s="150"/>
      <c r="F56" s="150"/>
      <c r="G56" s="183"/>
      <c r="H56" s="184"/>
      <c r="I56" s="207"/>
      <c r="J56" s="159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4"/>
      <c r="AY56" s="154"/>
      <c r="AZ56" s="154"/>
      <c r="BA56" s="154"/>
      <c r="BB56" s="154"/>
      <c r="BC56" s="154"/>
      <c r="BD56" s="154"/>
      <c r="BE56" s="154"/>
      <c r="BF56" s="154"/>
      <c r="BG56" s="154"/>
      <c r="BH56" s="154"/>
      <c r="BI56" s="154"/>
      <c r="BJ56" s="154"/>
      <c r="BK56" s="154"/>
      <c r="BL56" s="154"/>
      <c r="BM56" s="154"/>
      <c r="BN56" s="154"/>
      <c r="BO56" s="154"/>
      <c r="BP56" s="154"/>
      <c r="BQ56" s="154"/>
      <c r="BR56" s="154"/>
      <c r="BS56" s="154"/>
      <c r="BT56" s="154"/>
      <c r="BU56" s="154"/>
      <c r="BV56" s="154"/>
      <c r="BW56" s="154"/>
      <c r="BX56" s="154"/>
      <c r="BY56" s="154"/>
      <c r="BZ56" s="154"/>
      <c r="CA56" s="154"/>
      <c r="CB56" s="154"/>
      <c r="CC56" s="154"/>
      <c r="CD56" s="154"/>
      <c r="CE56" s="154"/>
      <c r="CF56" s="154"/>
      <c r="CG56" s="154"/>
      <c r="CH56" s="154"/>
      <c r="CI56" s="154"/>
      <c r="CJ56" s="154"/>
      <c r="CK56" s="154"/>
      <c r="CL56" s="154"/>
      <c r="CM56" s="154"/>
      <c r="CN56" s="154"/>
      <c r="CO56" s="154"/>
      <c r="CP56" s="154"/>
      <c r="CQ56" s="154"/>
      <c r="CR56" s="154"/>
      <c r="CS56" s="154"/>
      <c r="CT56" s="154"/>
      <c r="CU56" s="154"/>
      <c r="CV56" s="154"/>
      <c r="CW56" s="154"/>
      <c r="CX56" s="154"/>
      <c r="CY56" s="154"/>
      <c r="CZ56" s="154"/>
      <c r="DA56" s="154"/>
      <c r="DB56" s="154"/>
      <c r="DC56" s="154"/>
      <c r="DD56" s="154"/>
      <c r="DE56" s="154"/>
      <c r="DF56" s="154"/>
      <c r="DG56" s="154"/>
      <c r="DH56" s="154"/>
      <c r="DI56" s="154"/>
      <c r="DJ56" s="154"/>
      <c r="DK56" s="154"/>
      <c r="DL56" s="154"/>
      <c r="DM56" s="154"/>
      <c r="DN56" s="154"/>
      <c r="DO56" s="154"/>
      <c r="DP56" s="154"/>
      <c r="DQ56" s="154"/>
      <c r="DR56" s="154"/>
      <c r="DS56" s="154"/>
      <c r="DT56" s="154"/>
      <c r="DU56" s="154"/>
      <c r="DV56" s="154"/>
      <c r="DW56" s="154"/>
      <c r="DX56" s="154"/>
      <c r="DY56" s="154"/>
      <c r="DZ56" s="154"/>
      <c r="EA56" s="154"/>
      <c r="EB56" s="154"/>
      <c r="EC56" s="154"/>
      <c r="ED56" s="154"/>
      <c r="EE56" s="154"/>
      <c r="EF56" s="154"/>
    </row>
    <row r="57" hidden="1">
      <c r="A57" s="146"/>
      <c r="B57" s="204"/>
      <c r="C57" s="205"/>
      <c r="D57" s="208"/>
      <c r="E57" s="150"/>
      <c r="F57" s="150"/>
      <c r="G57" s="183"/>
      <c r="H57" s="184"/>
      <c r="I57" s="207"/>
      <c r="J57" s="159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  <c r="BP57" s="154"/>
      <c r="BQ57" s="154"/>
      <c r="BR57" s="154"/>
      <c r="BS57" s="154"/>
      <c r="BT57" s="154"/>
      <c r="BU57" s="154"/>
      <c r="BV57" s="154"/>
      <c r="BW57" s="154"/>
      <c r="BX57" s="154"/>
      <c r="BY57" s="154"/>
      <c r="BZ57" s="154"/>
      <c r="CA57" s="154"/>
      <c r="CB57" s="154"/>
      <c r="CC57" s="154"/>
      <c r="CD57" s="154"/>
      <c r="CE57" s="154"/>
      <c r="CF57" s="154"/>
      <c r="CG57" s="154"/>
      <c r="CH57" s="154"/>
      <c r="CI57" s="154"/>
      <c r="CJ57" s="154"/>
      <c r="CK57" s="154"/>
      <c r="CL57" s="154"/>
      <c r="CM57" s="154"/>
      <c r="CN57" s="154"/>
      <c r="CO57" s="154"/>
      <c r="CP57" s="154"/>
      <c r="CQ57" s="154"/>
      <c r="CR57" s="154"/>
      <c r="CS57" s="154"/>
      <c r="CT57" s="154"/>
      <c r="CU57" s="154"/>
      <c r="CV57" s="154"/>
      <c r="CW57" s="154"/>
      <c r="CX57" s="154"/>
      <c r="CY57" s="154"/>
      <c r="CZ57" s="154"/>
      <c r="DA57" s="154"/>
      <c r="DB57" s="154"/>
      <c r="DC57" s="154"/>
      <c r="DD57" s="154"/>
      <c r="DE57" s="154"/>
      <c r="DF57" s="154"/>
      <c r="DG57" s="154"/>
      <c r="DH57" s="154"/>
      <c r="DI57" s="154"/>
      <c r="DJ57" s="154"/>
      <c r="DK57" s="154"/>
      <c r="DL57" s="154"/>
      <c r="DM57" s="154"/>
      <c r="DN57" s="154"/>
      <c r="DO57" s="154"/>
      <c r="DP57" s="154"/>
      <c r="DQ57" s="154"/>
      <c r="DR57" s="154"/>
      <c r="DS57" s="154"/>
      <c r="DT57" s="154"/>
      <c r="DU57" s="154"/>
      <c r="DV57" s="154"/>
      <c r="DW57" s="154"/>
      <c r="DX57" s="154"/>
      <c r="DY57" s="154"/>
      <c r="DZ57" s="154"/>
      <c r="EA57" s="154"/>
      <c r="EB57" s="154"/>
      <c r="EC57" s="154"/>
      <c r="ED57" s="154"/>
      <c r="EE57" s="154"/>
      <c r="EF57" s="154"/>
    </row>
    <row r="58" hidden="1">
      <c r="A58" s="146"/>
      <c r="B58" s="204"/>
      <c r="C58" s="205"/>
      <c r="D58" s="208"/>
      <c r="E58" s="150"/>
      <c r="F58" s="150"/>
      <c r="G58" s="183"/>
      <c r="H58" s="184"/>
      <c r="I58" s="207"/>
      <c r="J58" s="159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154"/>
      <c r="AK58" s="154"/>
      <c r="AL58" s="154"/>
      <c r="AM58" s="154"/>
      <c r="AN58" s="154"/>
      <c r="AO58" s="154"/>
      <c r="AP58" s="154"/>
      <c r="AQ58" s="154"/>
      <c r="AR58" s="154"/>
      <c r="AS58" s="154"/>
      <c r="AT58" s="154"/>
      <c r="AU58" s="154"/>
      <c r="AV58" s="154"/>
      <c r="AW58" s="154"/>
      <c r="AX58" s="154"/>
      <c r="AY58" s="154"/>
      <c r="AZ58" s="154"/>
      <c r="BA58" s="154"/>
      <c r="BB58" s="154"/>
      <c r="BC58" s="154"/>
      <c r="BD58" s="154"/>
      <c r="BE58" s="154"/>
      <c r="BF58" s="154"/>
      <c r="BG58" s="154"/>
      <c r="BH58" s="154"/>
      <c r="BI58" s="154"/>
      <c r="BJ58" s="154"/>
      <c r="BK58" s="154"/>
      <c r="BL58" s="154"/>
      <c r="BM58" s="154"/>
      <c r="BN58" s="154"/>
      <c r="BO58" s="154"/>
      <c r="BP58" s="154"/>
      <c r="BQ58" s="154"/>
      <c r="BR58" s="154"/>
      <c r="BS58" s="154"/>
      <c r="BT58" s="154"/>
      <c r="BU58" s="154"/>
      <c r="BV58" s="154"/>
      <c r="BW58" s="154"/>
      <c r="BX58" s="154"/>
      <c r="BY58" s="154"/>
      <c r="BZ58" s="154"/>
      <c r="CA58" s="154"/>
      <c r="CB58" s="154"/>
      <c r="CC58" s="154"/>
      <c r="CD58" s="154"/>
      <c r="CE58" s="154"/>
      <c r="CF58" s="154"/>
      <c r="CG58" s="154"/>
      <c r="CH58" s="154"/>
      <c r="CI58" s="154"/>
      <c r="CJ58" s="154"/>
      <c r="CK58" s="154"/>
      <c r="CL58" s="154"/>
      <c r="CM58" s="154"/>
      <c r="CN58" s="154"/>
      <c r="CO58" s="154"/>
      <c r="CP58" s="154"/>
      <c r="CQ58" s="154"/>
      <c r="CR58" s="154"/>
      <c r="CS58" s="154"/>
      <c r="CT58" s="154"/>
      <c r="CU58" s="154"/>
      <c r="CV58" s="154"/>
      <c r="CW58" s="154"/>
      <c r="CX58" s="154"/>
      <c r="CY58" s="154"/>
      <c r="CZ58" s="154"/>
      <c r="DA58" s="154"/>
      <c r="DB58" s="154"/>
      <c r="DC58" s="154"/>
      <c r="DD58" s="154"/>
      <c r="DE58" s="154"/>
      <c r="DF58" s="154"/>
      <c r="DG58" s="154"/>
      <c r="DH58" s="154"/>
      <c r="DI58" s="154"/>
      <c r="DJ58" s="154"/>
      <c r="DK58" s="154"/>
      <c r="DL58" s="154"/>
      <c r="DM58" s="154"/>
      <c r="DN58" s="154"/>
      <c r="DO58" s="154"/>
      <c r="DP58" s="154"/>
      <c r="DQ58" s="154"/>
      <c r="DR58" s="154"/>
      <c r="DS58" s="154"/>
      <c r="DT58" s="154"/>
      <c r="DU58" s="154"/>
      <c r="DV58" s="154"/>
      <c r="DW58" s="154"/>
      <c r="DX58" s="154"/>
      <c r="DY58" s="154"/>
      <c r="DZ58" s="154"/>
      <c r="EA58" s="154"/>
      <c r="EB58" s="154"/>
      <c r="EC58" s="154"/>
      <c r="ED58" s="154"/>
      <c r="EE58" s="154"/>
      <c r="EF58" s="154"/>
    </row>
    <row r="59">
      <c r="A59" s="150"/>
      <c r="B59" s="147"/>
      <c r="C59" s="209"/>
      <c r="D59" s="208"/>
      <c r="E59" s="210"/>
      <c r="F59" s="150"/>
      <c r="G59" s="183"/>
      <c r="H59" s="184"/>
      <c r="I59" s="211"/>
      <c r="J59" s="159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  <c r="BD59" s="154"/>
      <c r="BE59" s="154"/>
      <c r="BF59" s="154"/>
      <c r="BG59" s="154"/>
      <c r="BH59" s="154"/>
      <c r="BI59" s="154"/>
      <c r="BJ59" s="154"/>
      <c r="BK59" s="154"/>
      <c r="BL59" s="154"/>
      <c r="BM59" s="154"/>
      <c r="BN59" s="154"/>
      <c r="BO59" s="154"/>
      <c r="BP59" s="154"/>
      <c r="BQ59" s="154"/>
      <c r="BR59" s="154"/>
      <c r="BS59" s="154"/>
      <c r="BT59" s="154"/>
      <c r="BU59" s="154"/>
      <c r="BV59" s="154"/>
      <c r="BW59" s="154"/>
      <c r="BX59" s="154"/>
      <c r="BY59" s="154"/>
      <c r="BZ59" s="154"/>
      <c r="CA59" s="154"/>
      <c r="CB59" s="154"/>
      <c r="CC59" s="154"/>
      <c r="CD59" s="154"/>
      <c r="CE59" s="154"/>
      <c r="CF59" s="154"/>
      <c r="CG59" s="154"/>
      <c r="CH59" s="154"/>
      <c r="CI59" s="154"/>
      <c r="CJ59" s="154"/>
      <c r="CK59" s="154"/>
      <c r="CL59" s="154"/>
      <c r="CM59" s="154"/>
      <c r="CN59" s="154"/>
      <c r="CO59" s="154"/>
      <c r="CP59" s="154"/>
      <c r="CQ59" s="154"/>
      <c r="CR59" s="154"/>
      <c r="CS59" s="154"/>
      <c r="CT59" s="154"/>
      <c r="CU59" s="154"/>
      <c r="CV59" s="154"/>
      <c r="CW59" s="154"/>
      <c r="CX59" s="154"/>
      <c r="CY59" s="154"/>
      <c r="CZ59" s="154"/>
      <c r="DA59" s="154"/>
      <c r="DB59" s="154"/>
      <c r="DC59" s="154"/>
      <c r="DD59" s="154"/>
      <c r="DE59" s="154"/>
      <c r="DF59" s="154"/>
      <c r="DG59" s="154"/>
      <c r="DH59" s="154"/>
      <c r="DI59" s="154"/>
      <c r="DJ59" s="154"/>
      <c r="DK59" s="154"/>
      <c r="DL59" s="154"/>
      <c r="DM59" s="154"/>
      <c r="DN59" s="154"/>
      <c r="DO59" s="154"/>
      <c r="DP59" s="154"/>
      <c r="DQ59" s="154"/>
      <c r="DR59" s="154"/>
      <c r="DS59" s="154"/>
      <c r="DT59" s="154"/>
      <c r="DU59" s="154"/>
      <c r="DV59" s="154"/>
      <c r="DW59" s="154"/>
      <c r="DX59" s="154"/>
      <c r="DY59" s="154"/>
      <c r="DZ59" s="154"/>
      <c r="EA59" s="154"/>
      <c r="EB59" s="154"/>
      <c r="EC59" s="154"/>
      <c r="ED59" s="154"/>
      <c r="EE59" s="154"/>
      <c r="EF59" s="154"/>
    </row>
    <row r="60">
      <c r="A60" s="150"/>
      <c r="B60" s="147"/>
      <c r="C60" s="209"/>
      <c r="D60" s="208"/>
      <c r="E60" s="210"/>
      <c r="F60" s="150"/>
      <c r="G60" s="183"/>
      <c r="H60" s="184"/>
      <c r="I60" s="211"/>
      <c r="J60" s="159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4"/>
      <c r="BT60" s="154"/>
      <c r="BU60" s="154"/>
      <c r="BV60" s="154"/>
      <c r="BW60" s="154"/>
      <c r="BX60" s="154"/>
      <c r="BY60" s="154"/>
      <c r="BZ60" s="154"/>
      <c r="CA60" s="154"/>
      <c r="CB60" s="154"/>
      <c r="CC60" s="154"/>
      <c r="CD60" s="154"/>
      <c r="CE60" s="154"/>
      <c r="CF60" s="154"/>
      <c r="CG60" s="154"/>
      <c r="CH60" s="154"/>
      <c r="CI60" s="154"/>
      <c r="CJ60" s="154"/>
      <c r="CK60" s="154"/>
      <c r="CL60" s="154"/>
      <c r="CM60" s="154"/>
      <c r="CN60" s="154"/>
      <c r="CO60" s="154"/>
      <c r="CP60" s="154"/>
      <c r="CQ60" s="154"/>
      <c r="CR60" s="154"/>
      <c r="CS60" s="154"/>
      <c r="CT60" s="154"/>
      <c r="CU60" s="154"/>
      <c r="CV60" s="154"/>
      <c r="CW60" s="154"/>
      <c r="CX60" s="154"/>
      <c r="CY60" s="154"/>
      <c r="CZ60" s="154"/>
      <c r="DA60" s="154"/>
      <c r="DB60" s="154"/>
      <c r="DC60" s="154"/>
      <c r="DD60" s="154"/>
      <c r="DE60" s="154"/>
      <c r="DF60" s="154"/>
      <c r="DG60" s="154"/>
      <c r="DH60" s="154"/>
      <c r="DI60" s="154"/>
      <c r="DJ60" s="154"/>
      <c r="DK60" s="154"/>
      <c r="DL60" s="154"/>
      <c r="DM60" s="154"/>
      <c r="DN60" s="154"/>
      <c r="DO60" s="154"/>
      <c r="DP60" s="154"/>
      <c r="DQ60" s="154"/>
      <c r="DR60" s="154"/>
      <c r="DS60" s="154"/>
      <c r="DT60" s="154"/>
      <c r="DU60" s="154"/>
      <c r="DV60" s="154"/>
      <c r="DW60" s="154"/>
      <c r="DX60" s="154"/>
      <c r="DY60" s="154"/>
      <c r="DZ60" s="154"/>
      <c r="EA60" s="154"/>
      <c r="EB60" s="154"/>
      <c r="EC60" s="154"/>
      <c r="ED60" s="154"/>
      <c r="EE60" s="154"/>
      <c r="EF60" s="154"/>
    </row>
    <row r="61">
      <c r="A61" s="150"/>
      <c r="B61" s="147"/>
      <c r="C61" s="209"/>
      <c r="D61" s="206"/>
      <c r="E61" s="210"/>
      <c r="F61" s="150"/>
      <c r="G61" s="212"/>
      <c r="H61" s="213"/>
      <c r="I61" s="207"/>
      <c r="J61" s="159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  <c r="BZ61" s="154"/>
      <c r="CA61" s="154"/>
      <c r="CB61" s="154"/>
      <c r="CC61" s="154"/>
      <c r="CD61" s="154"/>
      <c r="CE61" s="154"/>
      <c r="CF61" s="154"/>
      <c r="CG61" s="154"/>
      <c r="CH61" s="154"/>
      <c r="CI61" s="154"/>
      <c r="CJ61" s="154"/>
      <c r="CK61" s="154"/>
      <c r="CL61" s="154"/>
      <c r="CM61" s="154"/>
      <c r="CN61" s="154"/>
      <c r="CO61" s="154"/>
      <c r="CP61" s="154"/>
      <c r="CQ61" s="154"/>
      <c r="CR61" s="154"/>
      <c r="CS61" s="154"/>
      <c r="CT61" s="154"/>
      <c r="CU61" s="154"/>
      <c r="CV61" s="154"/>
      <c r="CW61" s="154"/>
      <c r="CX61" s="154"/>
      <c r="CY61" s="154"/>
      <c r="CZ61" s="154"/>
      <c r="DA61" s="154"/>
      <c r="DB61" s="154"/>
      <c r="DC61" s="154"/>
      <c r="DD61" s="154"/>
      <c r="DE61" s="154"/>
      <c r="DF61" s="154"/>
      <c r="DG61" s="154"/>
      <c r="DH61" s="154"/>
      <c r="DI61" s="154"/>
      <c r="DJ61" s="154"/>
      <c r="DK61" s="154"/>
      <c r="DL61" s="154"/>
      <c r="DM61" s="154"/>
      <c r="DN61" s="154"/>
      <c r="DO61" s="154"/>
      <c r="DP61" s="154"/>
      <c r="DQ61" s="154"/>
      <c r="DR61" s="154"/>
      <c r="DS61" s="154"/>
      <c r="DT61" s="154"/>
      <c r="DU61" s="154"/>
      <c r="DV61" s="154"/>
      <c r="DW61" s="154"/>
      <c r="DX61" s="154"/>
      <c r="DY61" s="154"/>
      <c r="DZ61" s="154"/>
      <c r="EA61" s="154"/>
      <c r="EB61" s="154"/>
      <c r="EC61" s="154"/>
      <c r="ED61" s="154"/>
      <c r="EE61" s="154"/>
      <c r="EF61" s="154"/>
    </row>
    <row r="62">
      <c r="A62" s="153"/>
      <c r="B62" s="214"/>
      <c r="C62" s="215"/>
      <c r="D62" s="216"/>
      <c r="E62" s="210"/>
      <c r="F62" s="199"/>
      <c r="G62" s="212"/>
      <c r="H62" s="213"/>
      <c r="I62" s="164"/>
      <c r="J62" s="159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4"/>
      <c r="BN62" s="154"/>
      <c r="BO62" s="154"/>
      <c r="BP62" s="154"/>
      <c r="BQ62" s="154"/>
      <c r="BR62" s="154"/>
      <c r="BS62" s="154"/>
      <c r="BT62" s="154"/>
      <c r="BU62" s="154"/>
      <c r="BV62" s="154"/>
      <c r="BW62" s="154"/>
      <c r="BX62" s="154"/>
      <c r="BY62" s="154"/>
      <c r="BZ62" s="154"/>
      <c r="CA62" s="154"/>
      <c r="CB62" s="154"/>
      <c r="CC62" s="154"/>
      <c r="CD62" s="154"/>
      <c r="CE62" s="154"/>
      <c r="CF62" s="154"/>
      <c r="CG62" s="154"/>
      <c r="CH62" s="154"/>
      <c r="CI62" s="154"/>
      <c r="CJ62" s="154"/>
      <c r="CK62" s="154"/>
      <c r="CL62" s="154"/>
      <c r="CM62" s="154"/>
      <c r="CN62" s="154"/>
      <c r="CO62" s="154"/>
      <c r="CP62" s="154"/>
      <c r="CQ62" s="154"/>
      <c r="CR62" s="154"/>
      <c r="CS62" s="154"/>
      <c r="CT62" s="154"/>
      <c r="CU62" s="154"/>
      <c r="CV62" s="154"/>
      <c r="CW62" s="154"/>
      <c r="CX62" s="154"/>
      <c r="CY62" s="154"/>
      <c r="CZ62" s="154"/>
      <c r="DA62" s="154"/>
      <c r="DB62" s="154"/>
      <c r="DC62" s="154"/>
      <c r="DD62" s="154"/>
      <c r="DE62" s="154"/>
      <c r="DF62" s="154"/>
      <c r="DG62" s="154"/>
      <c r="DH62" s="154"/>
      <c r="DI62" s="154"/>
      <c r="DJ62" s="154"/>
      <c r="DK62" s="154"/>
      <c r="DL62" s="154"/>
      <c r="DM62" s="154"/>
      <c r="DN62" s="154"/>
      <c r="DO62" s="154"/>
      <c r="DP62" s="154"/>
      <c r="DQ62" s="154"/>
      <c r="DR62" s="154"/>
      <c r="DS62" s="154"/>
      <c r="DT62" s="154"/>
      <c r="DU62" s="154"/>
      <c r="DV62" s="154"/>
      <c r="DW62" s="154"/>
      <c r="DX62" s="154"/>
      <c r="DY62" s="154"/>
      <c r="DZ62" s="154"/>
      <c r="EA62" s="154"/>
      <c r="EB62" s="154"/>
      <c r="EC62" s="154"/>
      <c r="ED62" s="154"/>
      <c r="EE62" s="154"/>
      <c r="EF62" s="154"/>
    </row>
    <row r="63">
      <c r="A63" s="150"/>
      <c r="B63" s="147"/>
      <c r="C63" s="209"/>
      <c r="D63" s="208"/>
      <c r="E63" s="210"/>
      <c r="F63" s="150"/>
      <c r="G63" s="183"/>
      <c r="H63" s="184"/>
      <c r="I63" s="211"/>
      <c r="J63" s="159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4"/>
      <c r="BT63" s="154"/>
      <c r="BU63" s="154"/>
      <c r="BV63" s="154"/>
      <c r="BW63" s="154"/>
      <c r="BX63" s="154"/>
      <c r="BY63" s="154"/>
      <c r="BZ63" s="154"/>
      <c r="CA63" s="154"/>
      <c r="CB63" s="154"/>
      <c r="CC63" s="154"/>
      <c r="CD63" s="154"/>
      <c r="CE63" s="154"/>
      <c r="CF63" s="154"/>
      <c r="CG63" s="154"/>
      <c r="CH63" s="154"/>
      <c r="CI63" s="154"/>
      <c r="CJ63" s="154"/>
      <c r="CK63" s="154"/>
      <c r="CL63" s="154"/>
      <c r="CM63" s="154"/>
      <c r="CN63" s="154"/>
      <c r="CO63" s="154"/>
      <c r="CP63" s="154"/>
      <c r="CQ63" s="154"/>
      <c r="CR63" s="154"/>
      <c r="CS63" s="154"/>
      <c r="CT63" s="154"/>
      <c r="CU63" s="154"/>
      <c r="CV63" s="154"/>
      <c r="CW63" s="154"/>
      <c r="CX63" s="154"/>
      <c r="CY63" s="154"/>
      <c r="CZ63" s="154"/>
      <c r="DA63" s="154"/>
      <c r="DB63" s="154"/>
      <c r="DC63" s="154"/>
      <c r="DD63" s="154"/>
      <c r="DE63" s="154"/>
      <c r="DF63" s="154"/>
      <c r="DG63" s="154"/>
      <c r="DH63" s="154"/>
      <c r="DI63" s="154"/>
      <c r="DJ63" s="154"/>
      <c r="DK63" s="154"/>
      <c r="DL63" s="154"/>
      <c r="DM63" s="154"/>
      <c r="DN63" s="154"/>
      <c r="DO63" s="154"/>
      <c r="DP63" s="154"/>
      <c r="DQ63" s="154"/>
      <c r="DR63" s="154"/>
      <c r="DS63" s="154"/>
      <c r="DT63" s="154"/>
      <c r="DU63" s="154"/>
      <c r="DV63" s="154"/>
      <c r="DW63" s="154"/>
      <c r="DX63" s="154"/>
      <c r="DY63" s="154"/>
      <c r="DZ63" s="154"/>
      <c r="EA63" s="154"/>
      <c r="EB63" s="154"/>
      <c r="EC63" s="154"/>
      <c r="ED63" s="154"/>
      <c r="EE63" s="154"/>
      <c r="EF63" s="154"/>
    </row>
    <row r="64">
      <c r="A64" s="150"/>
      <c r="B64" s="147"/>
      <c r="C64" s="209"/>
      <c r="D64" s="208"/>
      <c r="E64" s="210"/>
      <c r="F64" s="210"/>
      <c r="G64" s="167"/>
      <c r="H64" s="217"/>
      <c r="I64" s="211"/>
      <c r="J64" s="159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154"/>
      <c r="AO64" s="154"/>
      <c r="AP64" s="154"/>
      <c r="AQ64" s="154"/>
      <c r="AR64" s="154"/>
      <c r="AS64" s="154"/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  <c r="BN64" s="154"/>
      <c r="BO64" s="154"/>
      <c r="BP64" s="154"/>
      <c r="BQ64" s="154"/>
      <c r="BR64" s="154"/>
      <c r="BS64" s="154"/>
      <c r="BT64" s="154"/>
      <c r="BU64" s="154"/>
      <c r="BV64" s="154"/>
      <c r="BW64" s="154"/>
      <c r="BX64" s="154"/>
      <c r="BY64" s="154"/>
      <c r="BZ64" s="154"/>
      <c r="CA64" s="154"/>
      <c r="CB64" s="154"/>
      <c r="CC64" s="154"/>
      <c r="CD64" s="154"/>
      <c r="CE64" s="154"/>
      <c r="CF64" s="154"/>
      <c r="CG64" s="154"/>
      <c r="CH64" s="154"/>
      <c r="CI64" s="154"/>
      <c r="CJ64" s="154"/>
      <c r="CK64" s="154"/>
      <c r="CL64" s="154"/>
      <c r="CM64" s="154"/>
      <c r="CN64" s="154"/>
      <c r="CO64" s="154"/>
      <c r="CP64" s="154"/>
      <c r="CQ64" s="154"/>
      <c r="CR64" s="154"/>
      <c r="CS64" s="154"/>
      <c r="CT64" s="154"/>
      <c r="CU64" s="154"/>
      <c r="CV64" s="154"/>
      <c r="CW64" s="154"/>
      <c r="CX64" s="154"/>
      <c r="CY64" s="154"/>
      <c r="CZ64" s="154"/>
      <c r="DA64" s="154"/>
      <c r="DB64" s="154"/>
      <c r="DC64" s="154"/>
      <c r="DD64" s="154"/>
      <c r="DE64" s="154"/>
      <c r="DF64" s="154"/>
      <c r="DG64" s="154"/>
      <c r="DH64" s="154"/>
      <c r="DI64" s="154"/>
      <c r="DJ64" s="154"/>
      <c r="DK64" s="154"/>
      <c r="DL64" s="154"/>
      <c r="DM64" s="154"/>
      <c r="DN64" s="154"/>
      <c r="DO64" s="154"/>
      <c r="DP64" s="154"/>
      <c r="DQ64" s="154"/>
      <c r="DR64" s="154"/>
      <c r="DS64" s="154"/>
      <c r="DT64" s="154"/>
      <c r="DU64" s="154"/>
      <c r="DV64" s="154"/>
      <c r="DW64" s="154"/>
      <c r="DX64" s="154"/>
      <c r="DY64" s="154"/>
      <c r="DZ64" s="154"/>
      <c r="EA64" s="154"/>
      <c r="EB64" s="154"/>
      <c r="EC64" s="154"/>
      <c r="ED64" s="154"/>
      <c r="EE64" s="154"/>
      <c r="EF64" s="154"/>
    </row>
    <row r="65">
      <c r="A65" s="150"/>
      <c r="B65" s="147"/>
      <c r="C65" s="209"/>
      <c r="D65" s="206"/>
      <c r="E65" s="210"/>
      <c r="F65" s="150"/>
      <c r="G65" s="212"/>
      <c r="H65" s="213"/>
      <c r="I65" s="211"/>
      <c r="J65" s="159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4"/>
      <c r="BN65" s="154"/>
      <c r="BO65" s="154"/>
      <c r="BP65" s="154"/>
      <c r="BQ65" s="154"/>
      <c r="BR65" s="154"/>
      <c r="BS65" s="154"/>
      <c r="BT65" s="154"/>
      <c r="BU65" s="154"/>
      <c r="BV65" s="154"/>
      <c r="BW65" s="154"/>
      <c r="BX65" s="154"/>
      <c r="BY65" s="154"/>
      <c r="BZ65" s="154"/>
      <c r="CA65" s="154"/>
      <c r="CB65" s="154"/>
      <c r="CC65" s="154"/>
      <c r="CD65" s="154"/>
      <c r="CE65" s="154"/>
      <c r="CF65" s="154"/>
      <c r="CG65" s="154"/>
      <c r="CH65" s="154"/>
      <c r="CI65" s="154"/>
      <c r="CJ65" s="154"/>
      <c r="CK65" s="154"/>
      <c r="CL65" s="154"/>
      <c r="CM65" s="154"/>
      <c r="CN65" s="154"/>
      <c r="CO65" s="154"/>
      <c r="CP65" s="154"/>
      <c r="CQ65" s="154"/>
      <c r="CR65" s="154"/>
      <c r="CS65" s="154"/>
      <c r="CT65" s="154"/>
      <c r="CU65" s="154"/>
      <c r="CV65" s="154"/>
      <c r="CW65" s="154"/>
      <c r="CX65" s="154"/>
      <c r="CY65" s="154"/>
      <c r="CZ65" s="154"/>
      <c r="DA65" s="154"/>
      <c r="DB65" s="154"/>
      <c r="DC65" s="154"/>
      <c r="DD65" s="154"/>
      <c r="DE65" s="154"/>
      <c r="DF65" s="154"/>
      <c r="DG65" s="154"/>
      <c r="DH65" s="154"/>
      <c r="DI65" s="154"/>
      <c r="DJ65" s="154"/>
      <c r="DK65" s="154"/>
      <c r="DL65" s="154"/>
      <c r="DM65" s="154"/>
      <c r="DN65" s="154"/>
      <c r="DO65" s="154"/>
      <c r="DP65" s="154"/>
      <c r="DQ65" s="154"/>
      <c r="DR65" s="154"/>
      <c r="DS65" s="154"/>
      <c r="DT65" s="154"/>
      <c r="DU65" s="154"/>
      <c r="DV65" s="154"/>
      <c r="DW65" s="154"/>
      <c r="DX65" s="154"/>
      <c r="DY65" s="154"/>
      <c r="DZ65" s="154"/>
      <c r="EA65" s="154"/>
      <c r="EB65" s="154"/>
      <c r="EC65" s="154"/>
      <c r="ED65" s="154"/>
      <c r="EE65" s="154"/>
      <c r="EF65" s="154"/>
    </row>
    <row r="66">
      <c r="A66" s="150"/>
      <c r="B66" s="147"/>
      <c r="C66" s="209"/>
      <c r="D66" s="206"/>
      <c r="E66" s="210"/>
      <c r="F66" s="150"/>
      <c r="G66" s="212"/>
      <c r="H66" s="213"/>
      <c r="I66" s="207"/>
      <c r="J66" s="159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4"/>
      <c r="BR66" s="154"/>
      <c r="BS66" s="154"/>
      <c r="BT66" s="154"/>
      <c r="BU66" s="154"/>
      <c r="BV66" s="154"/>
      <c r="BW66" s="154"/>
      <c r="BX66" s="154"/>
      <c r="BY66" s="154"/>
      <c r="BZ66" s="154"/>
      <c r="CA66" s="154"/>
      <c r="CB66" s="154"/>
      <c r="CC66" s="154"/>
      <c r="CD66" s="154"/>
      <c r="CE66" s="154"/>
      <c r="CF66" s="154"/>
      <c r="CG66" s="154"/>
      <c r="CH66" s="154"/>
      <c r="CI66" s="154"/>
      <c r="CJ66" s="154"/>
      <c r="CK66" s="154"/>
      <c r="CL66" s="154"/>
      <c r="CM66" s="154"/>
      <c r="CN66" s="154"/>
      <c r="CO66" s="154"/>
      <c r="CP66" s="154"/>
      <c r="CQ66" s="154"/>
      <c r="CR66" s="154"/>
      <c r="CS66" s="154"/>
      <c r="CT66" s="154"/>
      <c r="CU66" s="154"/>
      <c r="CV66" s="154"/>
      <c r="CW66" s="154"/>
      <c r="CX66" s="154"/>
      <c r="CY66" s="154"/>
      <c r="CZ66" s="154"/>
      <c r="DA66" s="154"/>
      <c r="DB66" s="154"/>
      <c r="DC66" s="154"/>
      <c r="DD66" s="154"/>
      <c r="DE66" s="154"/>
      <c r="DF66" s="154"/>
      <c r="DG66" s="154"/>
      <c r="DH66" s="154"/>
      <c r="DI66" s="154"/>
      <c r="DJ66" s="154"/>
      <c r="DK66" s="154"/>
      <c r="DL66" s="154"/>
      <c r="DM66" s="154"/>
      <c r="DN66" s="154"/>
      <c r="DO66" s="154"/>
      <c r="DP66" s="154"/>
      <c r="DQ66" s="154"/>
      <c r="DR66" s="154"/>
      <c r="DS66" s="154"/>
      <c r="DT66" s="154"/>
      <c r="DU66" s="154"/>
      <c r="DV66" s="154"/>
      <c r="DW66" s="154"/>
      <c r="DX66" s="154"/>
      <c r="DY66" s="154"/>
      <c r="DZ66" s="154"/>
      <c r="EA66" s="154"/>
      <c r="EB66" s="154"/>
      <c r="EC66" s="154"/>
      <c r="ED66" s="154"/>
      <c r="EE66" s="154"/>
      <c r="EF66" s="154"/>
    </row>
    <row r="67">
      <c r="A67" s="150"/>
      <c r="B67" s="204"/>
      <c r="C67" s="209"/>
      <c r="D67" s="206"/>
      <c r="E67" s="146"/>
      <c r="F67" s="150"/>
      <c r="G67" s="212"/>
      <c r="H67" s="213"/>
      <c r="I67" s="207"/>
      <c r="J67" s="159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4"/>
      <c r="BR67" s="154"/>
      <c r="BS67" s="154"/>
      <c r="BT67" s="154"/>
      <c r="BU67" s="154"/>
      <c r="BV67" s="154"/>
      <c r="BW67" s="154"/>
      <c r="BX67" s="154"/>
      <c r="BY67" s="154"/>
      <c r="BZ67" s="154"/>
      <c r="CA67" s="154"/>
      <c r="CB67" s="154"/>
      <c r="CC67" s="154"/>
      <c r="CD67" s="154"/>
      <c r="CE67" s="154"/>
      <c r="CF67" s="154"/>
      <c r="CG67" s="154"/>
      <c r="CH67" s="154"/>
      <c r="CI67" s="154"/>
      <c r="CJ67" s="154"/>
      <c r="CK67" s="154"/>
      <c r="CL67" s="154"/>
      <c r="CM67" s="154"/>
      <c r="CN67" s="154"/>
      <c r="CO67" s="154"/>
      <c r="CP67" s="154"/>
      <c r="CQ67" s="154"/>
      <c r="CR67" s="154"/>
      <c r="CS67" s="154"/>
      <c r="CT67" s="154"/>
      <c r="CU67" s="154"/>
      <c r="CV67" s="154"/>
      <c r="CW67" s="154"/>
      <c r="CX67" s="154"/>
      <c r="CY67" s="154"/>
      <c r="CZ67" s="154"/>
      <c r="DA67" s="154"/>
      <c r="DB67" s="154"/>
      <c r="DC67" s="154"/>
      <c r="DD67" s="154"/>
      <c r="DE67" s="154"/>
      <c r="DF67" s="154"/>
      <c r="DG67" s="154"/>
      <c r="DH67" s="154"/>
      <c r="DI67" s="154"/>
      <c r="DJ67" s="154"/>
      <c r="DK67" s="154"/>
      <c r="DL67" s="154"/>
      <c r="DM67" s="154"/>
      <c r="DN67" s="154"/>
      <c r="DO67" s="154"/>
      <c r="DP67" s="154"/>
      <c r="DQ67" s="154"/>
      <c r="DR67" s="154"/>
      <c r="DS67" s="154"/>
      <c r="DT67" s="154"/>
      <c r="DU67" s="154"/>
      <c r="DV67" s="154"/>
      <c r="DW67" s="154"/>
      <c r="DX67" s="154"/>
      <c r="DY67" s="154"/>
      <c r="DZ67" s="154"/>
      <c r="EA67" s="154"/>
      <c r="EB67" s="154"/>
      <c r="EC67" s="154"/>
      <c r="ED67" s="154"/>
      <c r="EE67" s="154"/>
      <c r="EF67" s="154"/>
    </row>
    <row r="68">
      <c r="A68" s="146"/>
      <c r="B68" s="204"/>
      <c r="C68" s="209"/>
      <c r="D68" s="206"/>
      <c r="E68" s="146"/>
      <c r="F68" s="150"/>
      <c r="G68" s="212"/>
      <c r="H68" s="213"/>
      <c r="I68" s="207"/>
      <c r="J68" s="159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54"/>
      <c r="BW68" s="154"/>
      <c r="BX68" s="154"/>
      <c r="BY68" s="154"/>
      <c r="BZ68" s="154"/>
      <c r="CA68" s="154"/>
      <c r="CB68" s="154"/>
      <c r="CC68" s="154"/>
      <c r="CD68" s="154"/>
      <c r="CE68" s="154"/>
      <c r="CF68" s="154"/>
      <c r="CG68" s="154"/>
      <c r="CH68" s="154"/>
      <c r="CI68" s="154"/>
      <c r="CJ68" s="154"/>
      <c r="CK68" s="154"/>
      <c r="CL68" s="154"/>
      <c r="CM68" s="154"/>
      <c r="CN68" s="154"/>
      <c r="CO68" s="154"/>
      <c r="CP68" s="154"/>
      <c r="CQ68" s="154"/>
      <c r="CR68" s="154"/>
      <c r="CS68" s="154"/>
      <c r="CT68" s="154"/>
      <c r="CU68" s="154"/>
      <c r="CV68" s="154"/>
      <c r="CW68" s="154"/>
      <c r="CX68" s="154"/>
      <c r="CY68" s="154"/>
      <c r="CZ68" s="154"/>
      <c r="DA68" s="154"/>
      <c r="DB68" s="154"/>
      <c r="DC68" s="154"/>
      <c r="DD68" s="154"/>
      <c r="DE68" s="154"/>
      <c r="DF68" s="154"/>
      <c r="DG68" s="154"/>
      <c r="DH68" s="154"/>
      <c r="DI68" s="154"/>
      <c r="DJ68" s="154"/>
      <c r="DK68" s="154"/>
      <c r="DL68" s="154"/>
      <c r="DM68" s="154"/>
      <c r="DN68" s="154"/>
      <c r="DO68" s="154"/>
      <c r="DP68" s="154"/>
      <c r="DQ68" s="154"/>
      <c r="DR68" s="154"/>
      <c r="DS68" s="154"/>
      <c r="DT68" s="154"/>
      <c r="DU68" s="154"/>
      <c r="DV68" s="154"/>
      <c r="DW68" s="154"/>
      <c r="DX68" s="154"/>
      <c r="DY68" s="154"/>
      <c r="DZ68" s="154"/>
      <c r="EA68" s="154"/>
      <c r="EB68" s="154"/>
      <c r="EC68" s="154"/>
      <c r="ED68" s="154"/>
      <c r="EE68" s="154"/>
      <c r="EF68" s="154"/>
    </row>
    <row r="69">
      <c r="A69" s="120"/>
      <c r="D69" s="166"/>
    </row>
    <row r="70">
      <c r="A70" s="120"/>
      <c r="D70" s="166"/>
    </row>
    <row r="71">
      <c r="A71" s="120"/>
      <c r="D71" s="166"/>
    </row>
    <row r="72">
      <c r="A72" s="120"/>
      <c r="D72" s="166"/>
      <c r="E72" s="120"/>
      <c r="F72" s="120"/>
      <c r="I72" s="218"/>
      <c r="J72" s="218"/>
    </row>
    <row r="73">
      <c r="A73" s="120"/>
      <c r="D73" s="166"/>
      <c r="E73" s="120"/>
      <c r="F73" s="120"/>
      <c r="I73" s="218"/>
      <c r="J73" s="218"/>
    </row>
    <row r="74">
      <c r="A74" s="120"/>
      <c r="D74" s="166"/>
      <c r="E74" s="120"/>
      <c r="F74" s="120"/>
      <c r="I74" s="218"/>
      <c r="J74" s="218"/>
    </row>
    <row r="75">
      <c r="A75" s="120"/>
      <c r="D75" s="166"/>
      <c r="E75" s="120"/>
      <c r="F75" s="120"/>
      <c r="I75" s="218"/>
      <c r="J75" s="218"/>
    </row>
    <row r="76">
      <c r="A76" s="120"/>
      <c r="D76" s="166"/>
      <c r="E76" s="120"/>
      <c r="F76" s="120"/>
      <c r="I76" s="218"/>
      <c r="J76" s="218"/>
    </row>
    <row r="77">
      <c r="A77" s="120"/>
      <c r="D77" s="166"/>
      <c r="E77" s="120"/>
      <c r="F77" s="120"/>
      <c r="I77" s="218"/>
      <c r="J77" s="218"/>
    </row>
    <row r="78">
      <c r="A78" s="120"/>
      <c r="D78" s="166"/>
      <c r="E78" s="120"/>
      <c r="F78" s="120"/>
      <c r="I78" s="218"/>
      <c r="J78" s="218"/>
    </row>
    <row r="79">
      <c r="A79" s="120"/>
      <c r="D79" s="166"/>
      <c r="E79" s="120"/>
      <c r="F79" s="120"/>
      <c r="I79" s="218"/>
      <c r="J79" s="218"/>
    </row>
    <row r="80">
      <c r="A80" s="120"/>
      <c r="D80" s="166"/>
      <c r="E80" s="120"/>
      <c r="F80" s="120"/>
      <c r="I80" s="218"/>
      <c r="J80" s="218"/>
    </row>
    <row r="81">
      <c r="A81" s="120"/>
      <c r="D81" s="166"/>
      <c r="E81" s="120"/>
      <c r="F81" s="120"/>
      <c r="I81" s="218"/>
      <c r="J81" s="218"/>
    </row>
    <row r="82">
      <c r="A82" s="120"/>
      <c r="D82" s="166"/>
      <c r="E82" s="120"/>
      <c r="F82" s="120"/>
      <c r="I82" s="218"/>
      <c r="J82" s="218"/>
    </row>
    <row r="83">
      <c r="A83" s="120"/>
      <c r="D83" s="166"/>
      <c r="E83" s="120"/>
      <c r="F83" s="120"/>
      <c r="I83" s="218"/>
      <c r="J83" s="218"/>
    </row>
    <row r="84">
      <c r="A84" s="120"/>
      <c r="D84" s="166"/>
      <c r="E84" s="120"/>
      <c r="F84" s="120"/>
      <c r="I84" s="218"/>
      <c r="J84" s="218"/>
    </row>
    <row r="85">
      <c r="A85" s="120"/>
      <c r="D85" s="166"/>
      <c r="E85" s="120"/>
      <c r="F85" s="120"/>
      <c r="I85" s="218"/>
      <c r="J85" s="218"/>
    </row>
    <row r="86">
      <c r="A86" s="120"/>
      <c r="D86" s="166"/>
      <c r="E86" s="120"/>
      <c r="F86" s="120"/>
      <c r="I86" s="218"/>
      <c r="J86" s="218"/>
    </row>
    <row r="87">
      <c r="A87" s="120"/>
      <c r="D87" s="166"/>
      <c r="E87" s="120"/>
      <c r="F87" s="120"/>
      <c r="I87" s="218"/>
      <c r="J87" s="218"/>
    </row>
    <row r="88">
      <c r="A88" s="120"/>
      <c r="D88" s="166"/>
      <c r="E88" s="120"/>
      <c r="F88" s="120"/>
      <c r="I88" s="218"/>
      <c r="J88" s="218"/>
    </row>
    <row r="89">
      <c r="A89" s="120"/>
      <c r="D89" s="166"/>
      <c r="E89" s="120"/>
      <c r="F89" s="120"/>
      <c r="I89" s="218"/>
      <c r="J89" s="218"/>
    </row>
    <row r="90">
      <c r="A90" s="120"/>
      <c r="D90" s="166"/>
      <c r="E90" s="120"/>
      <c r="F90" s="120"/>
      <c r="I90" s="218"/>
      <c r="J90" s="218"/>
    </row>
    <row r="91">
      <c r="A91" s="120"/>
      <c r="D91" s="166"/>
      <c r="E91" s="120"/>
      <c r="F91" s="120"/>
      <c r="I91" s="218"/>
      <c r="J91" s="218"/>
    </row>
    <row r="92">
      <c r="A92" s="120"/>
      <c r="D92" s="166"/>
      <c r="E92" s="120"/>
      <c r="F92" s="120"/>
      <c r="I92" s="218"/>
      <c r="J92" s="218"/>
    </row>
    <row r="93">
      <c r="A93" s="120"/>
      <c r="D93" s="166"/>
      <c r="E93" s="120"/>
      <c r="F93" s="120"/>
      <c r="I93" s="218"/>
      <c r="J93" s="218"/>
    </row>
    <row r="94">
      <c r="A94" s="120"/>
      <c r="D94" s="166"/>
      <c r="E94" s="120"/>
      <c r="F94" s="120"/>
      <c r="I94" s="218"/>
      <c r="J94" s="218"/>
    </row>
    <row r="95">
      <c r="A95" s="120"/>
      <c r="D95" s="166"/>
      <c r="E95" s="120"/>
      <c r="F95" s="120"/>
      <c r="I95" s="218"/>
      <c r="J95" s="218"/>
    </row>
    <row r="96">
      <c r="A96" s="120"/>
      <c r="D96" s="166"/>
      <c r="E96" s="120"/>
      <c r="F96" s="120"/>
      <c r="I96" s="218"/>
      <c r="J96" s="218"/>
    </row>
    <row r="97">
      <c r="A97" s="120"/>
      <c r="D97" s="166"/>
      <c r="E97" s="120"/>
      <c r="F97" s="120"/>
      <c r="I97" s="218"/>
      <c r="J97" s="218"/>
    </row>
    <row r="98">
      <c r="A98" s="120"/>
      <c r="D98" s="166"/>
      <c r="E98" s="120"/>
      <c r="F98" s="120"/>
      <c r="I98" s="218"/>
      <c r="J98" s="218"/>
    </row>
    <row r="99">
      <c r="A99" s="120"/>
      <c r="D99" s="166"/>
      <c r="E99" s="120"/>
      <c r="F99" s="120"/>
      <c r="I99" s="218"/>
      <c r="J99" s="218"/>
    </row>
    <row r="100">
      <c r="A100" s="120"/>
      <c r="D100" s="166"/>
      <c r="E100" s="120"/>
      <c r="F100" s="120"/>
      <c r="I100" s="218"/>
      <c r="J100" s="218"/>
    </row>
    <row r="101">
      <c r="A101" s="120"/>
      <c r="D101" s="166"/>
      <c r="E101" s="120"/>
      <c r="F101" s="120"/>
      <c r="I101" s="218"/>
      <c r="J101" s="218"/>
    </row>
    <row r="102">
      <c r="A102" s="120"/>
      <c r="D102" s="166"/>
      <c r="E102" s="120"/>
      <c r="F102" s="120"/>
      <c r="I102" s="218"/>
      <c r="J102" s="218"/>
    </row>
    <row r="103">
      <c r="A103" s="120"/>
      <c r="D103" s="166"/>
      <c r="E103" s="120"/>
      <c r="F103" s="120"/>
      <c r="I103" s="218"/>
      <c r="J103" s="218"/>
    </row>
    <row r="104">
      <c r="A104" s="120"/>
      <c r="D104" s="166"/>
      <c r="E104" s="120"/>
      <c r="F104" s="120"/>
      <c r="I104" s="218"/>
      <c r="J104" s="218"/>
    </row>
    <row r="105">
      <c r="A105" s="120"/>
      <c r="D105" s="166"/>
      <c r="E105" s="120"/>
      <c r="F105" s="120"/>
      <c r="I105" s="218"/>
      <c r="J105" s="218"/>
    </row>
    <row r="106">
      <c r="A106" s="120"/>
      <c r="D106" s="166"/>
      <c r="E106" s="120"/>
      <c r="F106" s="120"/>
      <c r="I106" s="218"/>
      <c r="J106" s="218"/>
    </row>
    <row r="107">
      <c r="A107" s="120"/>
      <c r="D107" s="166"/>
      <c r="E107" s="120"/>
      <c r="F107" s="120"/>
      <c r="I107" s="218"/>
      <c r="J107" s="218"/>
    </row>
    <row r="108">
      <c r="A108" s="120"/>
      <c r="D108" s="166"/>
      <c r="E108" s="120"/>
      <c r="F108" s="120"/>
      <c r="I108" s="218"/>
      <c r="J108" s="218"/>
    </row>
    <row r="109">
      <c r="A109" s="120"/>
      <c r="D109" s="166"/>
      <c r="E109" s="120"/>
      <c r="F109" s="120"/>
      <c r="I109" s="218"/>
      <c r="J109" s="218"/>
    </row>
    <row r="110">
      <c r="A110" s="120"/>
      <c r="D110" s="166"/>
      <c r="E110" s="120"/>
      <c r="F110" s="120"/>
      <c r="I110" s="218"/>
      <c r="J110" s="218"/>
    </row>
    <row r="111">
      <c r="A111" s="120"/>
      <c r="D111" s="166"/>
      <c r="E111" s="120"/>
      <c r="F111" s="120"/>
      <c r="I111" s="218"/>
      <c r="J111" s="218"/>
    </row>
    <row r="112">
      <c r="A112" s="120"/>
      <c r="D112" s="166"/>
      <c r="E112" s="120"/>
      <c r="F112" s="120"/>
      <c r="I112" s="218"/>
      <c r="J112" s="218"/>
    </row>
    <row r="113">
      <c r="A113" s="120"/>
      <c r="D113" s="166"/>
      <c r="E113" s="120"/>
      <c r="F113" s="120"/>
      <c r="I113" s="218"/>
      <c r="J113" s="218"/>
    </row>
    <row r="114">
      <c r="A114" s="120"/>
      <c r="D114" s="166"/>
      <c r="E114" s="120"/>
      <c r="F114" s="120"/>
      <c r="I114" s="218"/>
      <c r="J114" s="218"/>
    </row>
    <row r="115">
      <c r="A115" s="120"/>
      <c r="D115" s="166"/>
      <c r="E115" s="120"/>
      <c r="F115" s="120"/>
      <c r="I115" s="218"/>
      <c r="J115" s="218"/>
    </row>
    <row r="116">
      <c r="A116" s="120"/>
      <c r="D116" s="166"/>
      <c r="E116" s="120"/>
      <c r="F116" s="120"/>
      <c r="I116" s="218"/>
      <c r="J116" s="218"/>
    </row>
    <row r="117">
      <c r="A117" s="120"/>
      <c r="D117" s="166"/>
      <c r="E117" s="120"/>
      <c r="F117" s="120"/>
      <c r="I117" s="218"/>
      <c r="J117" s="218"/>
    </row>
    <row r="118">
      <c r="A118" s="120"/>
      <c r="D118" s="166"/>
      <c r="E118" s="120"/>
      <c r="F118" s="120"/>
      <c r="I118" s="218"/>
      <c r="J118" s="218"/>
    </row>
    <row r="119">
      <c r="A119" s="120"/>
      <c r="D119" s="166"/>
      <c r="E119" s="120"/>
      <c r="F119" s="120"/>
      <c r="I119" s="218"/>
      <c r="J119" s="218"/>
    </row>
    <row r="120">
      <c r="A120" s="120"/>
      <c r="D120" s="166"/>
      <c r="E120" s="120"/>
      <c r="F120" s="120"/>
      <c r="I120" s="218"/>
      <c r="J120" s="218"/>
    </row>
    <row r="121">
      <c r="A121" s="120"/>
      <c r="D121" s="166"/>
      <c r="E121" s="120"/>
      <c r="F121" s="120"/>
      <c r="I121" s="218"/>
      <c r="J121" s="218"/>
    </row>
    <row r="122">
      <c r="A122" s="120"/>
      <c r="D122" s="166"/>
      <c r="E122" s="120"/>
      <c r="F122" s="120"/>
      <c r="I122" s="218"/>
      <c r="J122" s="218"/>
    </row>
    <row r="123">
      <c r="A123" s="120"/>
      <c r="D123" s="166"/>
      <c r="E123" s="120"/>
      <c r="F123" s="120"/>
      <c r="I123" s="218"/>
      <c r="J123" s="218"/>
    </row>
    <row r="124">
      <c r="A124" s="120"/>
      <c r="D124" s="166"/>
      <c r="E124" s="120"/>
      <c r="F124" s="120"/>
      <c r="I124" s="218"/>
      <c r="J124" s="218"/>
    </row>
    <row r="125">
      <c r="A125" s="120"/>
      <c r="D125" s="166"/>
      <c r="E125" s="120"/>
      <c r="F125" s="120"/>
      <c r="I125" s="218"/>
      <c r="J125" s="218"/>
    </row>
    <row r="126">
      <c r="A126" s="120"/>
      <c r="D126" s="166"/>
      <c r="E126" s="120"/>
      <c r="F126" s="120"/>
      <c r="I126" s="218"/>
      <c r="J126" s="218"/>
    </row>
    <row r="127">
      <c r="A127" s="120"/>
      <c r="D127" s="166"/>
      <c r="E127" s="120"/>
      <c r="F127" s="120"/>
      <c r="I127" s="218"/>
      <c r="J127" s="218"/>
    </row>
    <row r="128">
      <c r="A128" s="120"/>
      <c r="D128" s="166"/>
      <c r="E128" s="120"/>
      <c r="F128" s="120"/>
      <c r="I128" s="218"/>
      <c r="J128" s="218"/>
    </row>
    <row r="129">
      <c r="A129" s="120"/>
      <c r="D129" s="166"/>
      <c r="E129" s="120"/>
      <c r="F129" s="120"/>
      <c r="I129" s="218"/>
      <c r="J129" s="218"/>
    </row>
    <row r="130">
      <c r="A130" s="120"/>
      <c r="D130" s="166"/>
      <c r="E130" s="120"/>
      <c r="F130" s="120"/>
      <c r="I130" s="218"/>
      <c r="J130" s="218"/>
    </row>
    <row r="131">
      <c r="A131" s="120"/>
      <c r="D131" s="166"/>
      <c r="E131" s="120"/>
      <c r="F131" s="120"/>
      <c r="I131" s="218"/>
      <c r="J131" s="218"/>
    </row>
    <row r="132">
      <c r="A132" s="120"/>
      <c r="D132" s="166"/>
      <c r="E132" s="120"/>
      <c r="F132" s="120"/>
      <c r="I132" s="218"/>
      <c r="J132" s="218"/>
    </row>
    <row r="133">
      <c r="A133" s="120"/>
      <c r="D133" s="166"/>
      <c r="E133" s="120"/>
      <c r="F133" s="120"/>
      <c r="I133" s="218"/>
      <c r="J133" s="218"/>
    </row>
    <row r="134">
      <c r="A134" s="120"/>
      <c r="D134" s="166"/>
      <c r="E134" s="120"/>
      <c r="F134" s="120"/>
      <c r="I134" s="218"/>
      <c r="J134" s="218"/>
    </row>
    <row r="135">
      <c r="A135" s="120"/>
      <c r="D135" s="166"/>
      <c r="E135" s="120"/>
      <c r="F135" s="120"/>
      <c r="I135" s="218"/>
      <c r="J135" s="218"/>
    </row>
    <row r="136">
      <c r="A136" s="120"/>
      <c r="D136" s="166"/>
      <c r="E136" s="120"/>
      <c r="F136" s="120"/>
      <c r="I136" s="218"/>
      <c r="J136" s="218"/>
    </row>
    <row r="137">
      <c r="A137" s="120"/>
      <c r="D137" s="166"/>
      <c r="E137" s="120"/>
      <c r="F137" s="120"/>
      <c r="I137" s="218"/>
      <c r="J137" s="218"/>
    </row>
    <row r="138">
      <c r="A138" s="120"/>
      <c r="D138" s="166"/>
      <c r="E138" s="120"/>
      <c r="F138" s="120"/>
      <c r="I138" s="218"/>
      <c r="J138" s="218"/>
    </row>
    <row r="139">
      <c r="A139" s="120"/>
      <c r="D139" s="166"/>
      <c r="E139" s="120"/>
      <c r="F139" s="120"/>
      <c r="I139" s="218"/>
      <c r="J139" s="218"/>
    </row>
    <row r="140">
      <c r="A140" s="120"/>
      <c r="D140" s="166"/>
      <c r="E140" s="120"/>
      <c r="F140" s="120"/>
      <c r="I140" s="218"/>
      <c r="J140" s="218"/>
    </row>
    <row r="141">
      <c r="A141" s="120"/>
      <c r="D141" s="166"/>
      <c r="E141" s="120"/>
      <c r="F141" s="120"/>
      <c r="I141" s="218"/>
      <c r="J141" s="218"/>
    </row>
    <row r="142">
      <c r="A142" s="120"/>
      <c r="D142" s="166"/>
      <c r="E142" s="120"/>
      <c r="F142" s="120"/>
      <c r="I142" s="218"/>
      <c r="J142" s="218"/>
    </row>
    <row r="143">
      <c r="A143" s="120"/>
      <c r="D143" s="166"/>
      <c r="E143" s="120"/>
      <c r="F143" s="120"/>
      <c r="I143" s="218"/>
      <c r="J143" s="218"/>
    </row>
    <row r="144">
      <c r="A144" s="120"/>
      <c r="D144" s="166"/>
      <c r="E144" s="120"/>
      <c r="F144" s="120"/>
      <c r="I144" s="218"/>
      <c r="J144" s="218"/>
    </row>
    <row r="145">
      <c r="A145" s="120"/>
      <c r="D145" s="166"/>
      <c r="E145" s="120"/>
      <c r="F145" s="120"/>
      <c r="I145" s="218"/>
      <c r="J145" s="218"/>
    </row>
    <row r="146">
      <c r="A146" s="120"/>
      <c r="D146" s="166"/>
      <c r="E146" s="120"/>
      <c r="F146" s="120"/>
      <c r="I146" s="218"/>
      <c r="J146" s="218"/>
    </row>
    <row r="147">
      <c r="A147" s="120"/>
      <c r="D147" s="166"/>
      <c r="E147" s="120"/>
      <c r="F147" s="120"/>
      <c r="I147" s="218"/>
      <c r="J147" s="218"/>
    </row>
    <row r="148">
      <c r="A148" s="120"/>
      <c r="D148" s="166"/>
      <c r="E148" s="120"/>
      <c r="F148" s="120"/>
      <c r="I148" s="218"/>
      <c r="J148" s="218"/>
    </row>
    <row r="149">
      <c r="A149" s="120"/>
      <c r="D149" s="166"/>
      <c r="E149" s="120"/>
      <c r="F149" s="120"/>
      <c r="I149" s="218"/>
      <c r="J149" s="218"/>
    </row>
    <row r="150">
      <c r="A150" s="120"/>
      <c r="D150" s="166"/>
      <c r="E150" s="120"/>
      <c r="F150" s="120"/>
      <c r="I150" s="218"/>
      <c r="J150" s="218"/>
    </row>
    <row r="151">
      <c r="A151" s="120"/>
      <c r="D151" s="166"/>
      <c r="E151" s="120"/>
      <c r="F151" s="120"/>
      <c r="I151" s="218"/>
      <c r="J151" s="218"/>
    </row>
    <row r="152">
      <c r="A152" s="120"/>
      <c r="D152" s="166"/>
      <c r="E152" s="120"/>
      <c r="F152" s="120"/>
      <c r="I152" s="218"/>
      <c r="J152" s="218"/>
    </row>
    <row r="153">
      <c r="A153" s="120"/>
      <c r="D153" s="166"/>
      <c r="E153" s="120"/>
      <c r="F153" s="120"/>
      <c r="I153" s="218"/>
      <c r="J153" s="218"/>
    </row>
    <row r="154">
      <c r="A154" s="120"/>
      <c r="D154" s="166"/>
      <c r="E154" s="120"/>
      <c r="F154" s="120"/>
      <c r="I154" s="218"/>
      <c r="J154" s="218"/>
    </row>
    <row r="155">
      <c r="A155" s="120"/>
      <c r="D155" s="166"/>
      <c r="E155" s="120"/>
      <c r="F155" s="120"/>
      <c r="I155" s="218"/>
      <c r="J155" s="218"/>
    </row>
    <row r="156">
      <c r="A156" s="120"/>
      <c r="D156" s="166"/>
      <c r="E156" s="120"/>
      <c r="F156" s="120"/>
      <c r="I156" s="218"/>
      <c r="J156" s="218"/>
    </row>
    <row r="157">
      <c r="A157" s="120"/>
      <c r="D157" s="166"/>
      <c r="E157" s="120"/>
      <c r="F157" s="120"/>
      <c r="I157" s="218"/>
      <c r="J157" s="218"/>
    </row>
    <row r="158">
      <c r="A158" s="120"/>
      <c r="D158" s="166"/>
      <c r="E158" s="120"/>
      <c r="F158" s="120"/>
      <c r="I158" s="218"/>
      <c r="J158" s="218"/>
    </row>
    <row r="159">
      <c r="A159" s="120"/>
      <c r="D159" s="166"/>
      <c r="E159" s="120"/>
      <c r="F159" s="120"/>
      <c r="I159" s="218"/>
      <c r="J159" s="218"/>
    </row>
    <row r="160">
      <c r="A160" s="120"/>
      <c r="D160" s="166"/>
      <c r="E160" s="120"/>
      <c r="F160" s="120"/>
      <c r="I160" s="218"/>
      <c r="J160" s="218"/>
    </row>
    <row r="161">
      <c r="A161" s="120"/>
      <c r="D161" s="166"/>
      <c r="E161" s="120"/>
      <c r="F161" s="120"/>
      <c r="I161" s="218"/>
      <c r="J161" s="218"/>
    </row>
    <row r="162">
      <c r="A162" s="120"/>
      <c r="D162" s="166"/>
      <c r="E162" s="120"/>
      <c r="F162" s="120"/>
      <c r="I162" s="218"/>
      <c r="J162" s="218"/>
    </row>
    <row r="163">
      <c r="A163" s="120"/>
      <c r="D163" s="166"/>
      <c r="E163" s="120"/>
      <c r="F163" s="120"/>
      <c r="I163" s="218"/>
      <c r="J163" s="218"/>
    </row>
    <row r="164">
      <c r="A164" s="120"/>
      <c r="D164" s="166"/>
      <c r="E164" s="120"/>
      <c r="F164" s="120"/>
      <c r="I164" s="218"/>
      <c r="J164" s="218"/>
    </row>
    <row r="165">
      <c r="A165" s="120"/>
      <c r="D165" s="166"/>
      <c r="E165" s="120"/>
      <c r="F165" s="120"/>
      <c r="I165" s="218"/>
      <c r="J165" s="218"/>
    </row>
    <row r="166">
      <c r="A166" s="120"/>
      <c r="D166" s="166"/>
      <c r="E166" s="120"/>
      <c r="F166" s="120"/>
      <c r="I166" s="218"/>
      <c r="J166" s="218"/>
    </row>
    <row r="167">
      <c r="A167" s="120"/>
      <c r="D167" s="166"/>
      <c r="E167" s="120"/>
      <c r="F167" s="120"/>
      <c r="I167" s="218"/>
      <c r="J167" s="218"/>
    </row>
    <row r="168">
      <c r="A168" s="120"/>
      <c r="D168" s="166"/>
      <c r="E168" s="120"/>
      <c r="F168" s="120"/>
      <c r="I168" s="218"/>
      <c r="J168" s="218"/>
    </row>
    <row r="169">
      <c r="A169" s="120"/>
      <c r="D169" s="166"/>
      <c r="E169" s="120"/>
      <c r="F169" s="120"/>
      <c r="I169" s="218"/>
      <c r="J169" s="218"/>
    </row>
    <row r="170">
      <c r="A170" s="120"/>
      <c r="D170" s="166"/>
      <c r="E170" s="120"/>
      <c r="F170" s="120"/>
      <c r="I170" s="218"/>
      <c r="J170" s="218"/>
    </row>
    <row r="171">
      <c r="A171" s="120"/>
      <c r="D171" s="166"/>
      <c r="E171" s="120"/>
      <c r="F171" s="120"/>
      <c r="I171" s="218"/>
      <c r="J171" s="218"/>
    </row>
    <row r="172">
      <c r="A172" s="120"/>
      <c r="D172" s="166"/>
      <c r="E172" s="120"/>
      <c r="F172" s="120"/>
      <c r="I172" s="218"/>
      <c r="J172" s="218"/>
    </row>
    <row r="173">
      <c r="A173" s="120"/>
      <c r="D173" s="166"/>
      <c r="E173" s="120"/>
      <c r="F173" s="120"/>
      <c r="I173" s="218"/>
      <c r="J173" s="218"/>
    </row>
    <row r="174">
      <c r="A174" s="120"/>
      <c r="D174" s="166"/>
      <c r="E174" s="120"/>
      <c r="F174" s="120"/>
      <c r="I174" s="218"/>
      <c r="J174" s="218"/>
    </row>
    <row r="175">
      <c r="A175" s="120"/>
      <c r="D175" s="166"/>
      <c r="E175" s="120"/>
      <c r="F175" s="120"/>
      <c r="I175" s="218"/>
      <c r="J175" s="218"/>
    </row>
    <row r="176">
      <c r="A176" s="120"/>
      <c r="D176" s="166"/>
      <c r="E176" s="120"/>
      <c r="F176" s="120"/>
      <c r="I176" s="218"/>
      <c r="J176" s="218"/>
    </row>
    <row r="177">
      <c r="A177" s="120"/>
      <c r="D177" s="166"/>
      <c r="E177" s="120"/>
      <c r="F177" s="120"/>
      <c r="I177" s="218"/>
      <c r="J177" s="218"/>
    </row>
    <row r="178">
      <c r="A178" s="120"/>
      <c r="D178" s="166"/>
      <c r="E178" s="120"/>
      <c r="F178" s="120"/>
      <c r="I178" s="218"/>
      <c r="J178" s="218"/>
    </row>
    <row r="179">
      <c r="A179" s="120"/>
      <c r="D179" s="166"/>
      <c r="E179" s="120"/>
      <c r="F179" s="120"/>
      <c r="I179" s="218"/>
      <c r="J179" s="218"/>
    </row>
    <row r="180">
      <c r="A180" s="120"/>
      <c r="D180" s="166"/>
      <c r="E180" s="120"/>
      <c r="F180" s="120"/>
      <c r="I180" s="218"/>
      <c r="J180" s="218"/>
    </row>
    <row r="181">
      <c r="A181" s="120"/>
      <c r="D181" s="166"/>
      <c r="E181" s="120"/>
      <c r="F181" s="120"/>
      <c r="I181" s="218"/>
      <c r="J181" s="218"/>
    </row>
    <row r="182">
      <c r="A182" s="120"/>
      <c r="D182" s="166"/>
      <c r="E182" s="120"/>
      <c r="F182" s="120"/>
      <c r="I182" s="218"/>
      <c r="J182" s="218"/>
    </row>
    <row r="183">
      <c r="A183" s="120"/>
      <c r="D183" s="166"/>
      <c r="E183" s="120"/>
      <c r="F183" s="120"/>
      <c r="I183" s="218"/>
      <c r="J183" s="218"/>
    </row>
    <row r="184">
      <c r="A184" s="120"/>
      <c r="D184" s="166"/>
      <c r="E184" s="120"/>
      <c r="F184" s="120"/>
      <c r="I184" s="218"/>
      <c r="J184" s="218"/>
    </row>
    <row r="185">
      <c r="A185" s="120"/>
      <c r="D185" s="166"/>
      <c r="E185" s="120"/>
      <c r="F185" s="120"/>
      <c r="I185" s="218"/>
      <c r="J185" s="218"/>
    </row>
    <row r="186">
      <c r="A186" s="120"/>
      <c r="D186" s="166"/>
      <c r="E186" s="120"/>
      <c r="F186" s="120"/>
      <c r="I186" s="218"/>
      <c r="J186" s="218"/>
    </row>
    <row r="187">
      <c r="A187" s="120"/>
      <c r="D187" s="166"/>
      <c r="E187" s="120"/>
      <c r="F187" s="120"/>
      <c r="I187" s="218"/>
      <c r="J187" s="218"/>
    </row>
    <row r="188">
      <c r="A188" s="120"/>
      <c r="D188" s="166"/>
      <c r="E188" s="120"/>
      <c r="F188" s="120"/>
      <c r="I188" s="218"/>
      <c r="J188" s="218"/>
    </row>
    <row r="189">
      <c r="A189" s="120"/>
      <c r="D189" s="166"/>
      <c r="E189" s="120"/>
      <c r="F189" s="120"/>
      <c r="I189" s="218"/>
      <c r="J189" s="218"/>
    </row>
    <row r="190">
      <c r="A190" s="120"/>
      <c r="D190" s="166"/>
      <c r="E190" s="120"/>
      <c r="F190" s="120"/>
      <c r="I190" s="218"/>
      <c r="J190" s="218"/>
    </row>
    <row r="191">
      <c r="A191" s="120"/>
      <c r="D191" s="166"/>
      <c r="E191" s="120"/>
      <c r="F191" s="120"/>
      <c r="I191" s="218"/>
      <c r="J191" s="218"/>
    </row>
    <row r="192">
      <c r="A192" s="120"/>
      <c r="D192" s="166"/>
      <c r="E192" s="120"/>
      <c r="F192" s="120"/>
      <c r="I192" s="218"/>
      <c r="J192" s="218"/>
    </row>
    <row r="193">
      <c r="A193" s="120"/>
      <c r="D193" s="166"/>
      <c r="E193" s="120"/>
      <c r="F193" s="120"/>
      <c r="I193" s="218"/>
      <c r="J193" s="218"/>
    </row>
    <row r="194">
      <c r="A194" s="120"/>
      <c r="D194" s="166"/>
      <c r="E194" s="120"/>
      <c r="F194" s="120"/>
      <c r="I194" s="218"/>
      <c r="J194" s="218"/>
    </row>
    <row r="195">
      <c r="A195" s="120"/>
      <c r="D195" s="166"/>
      <c r="E195" s="120"/>
      <c r="F195" s="120"/>
      <c r="I195" s="218"/>
      <c r="J195" s="218"/>
    </row>
    <row r="196">
      <c r="A196" s="120"/>
      <c r="D196" s="166"/>
      <c r="E196" s="120"/>
      <c r="F196" s="120"/>
      <c r="I196" s="218"/>
      <c r="J196" s="218"/>
    </row>
    <row r="197">
      <c r="A197" s="120"/>
      <c r="D197" s="166"/>
      <c r="E197" s="120"/>
      <c r="F197" s="120"/>
      <c r="I197" s="218"/>
      <c r="J197" s="218"/>
    </row>
    <row r="198">
      <c r="A198" s="120"/>
      <c r="D198" s="166"/>
      <c r="E198" s="120"/>
      <c r="F198" s="120"/>
      <c r="I198" s="218"/>
      <c r="J198" s="218"/>
    </row>
    <row r="199">
      <c r="A199" s="120"/>
      <c r="D199" s="166"/>
      <c r="E199" s="120"/>
      <c r="F199" s="120"/>
      <c r="I199" s="218"/>
      <c r="J199" s="218"/>
    </row>
    <row r="200">
      <c r="A200" s="120"/>
      <c r="D200" s="166"/>
      <c r="E200" s="120"/>
      <c r="F200" s="120"/>
      <c r="I200" s="218"/>
      <c r="J200" s="218"/>
    </row>
    <row r="201">
      <c r="A201" s="120"/>
      <c r="D201" s="166"/>
      <c r="E201" s="120"/>
      <c r="F201" s="120"/>
      <c r="I201" s="218"/>
      <c r="J201" s="218"/>
    </row>
    <row r="202">
      <c r="A202" s="120"/>
      <c r="D202" s="166"/>
      <c r="E202" s="120"/>
      <c r="F202" s="120"/>
      <c r="I202" s="218"/>
      <c r="J202" s="218"/>
    </row>
    <row r="203">
      <c r="A203" s="120"/>
      <c r="D203" s="166"/>
      <c r="E203" s="120"/>
      <c r="F203" s="120"/>
      <c r="I203" s="218"/>
      <c r="J203" s="218"/>
    </row>
    <row r="204">
      <c r="A204" s="120"/>
      <c r="D204" s="166"/>
      <c r="E204" s="120"/>
      <c r="F204" s="120"/>
      <c r="I204" s="218"/>
      <c r="J204" s="218"/>
    </row>
    <row r="205">
      <c r="A205" s="120"/>
      <c r="D205" s="166"/>
      <c r="E205" s="120"/>
      <c r="F205" s="120"/>
      <c r="I205" s="218"/>
      <c r="J205" s="218"/>
    </row>
    <row r="206">
      <c r="A206" s="120"/>
      <c r="D206" s="166"/>
      <c r="E206" s="120"/>
      <c r="F206" s="120"/>
      <c r="I206" s="218"/>
      <c r="J206" s="218"/>
    </row>
    <row r="207">
      <c r="A207" s="120"/>
      <c r="D207" s="166"/>
      <c r="E207" s="120"/>
      <c r="F207" s="120"/>
      <c r="I207" s="218"/>
      <c r="J207" s="218"/>
    </row>
    <row r="208">
      <c r="A208" s="120"/>
      <c r="D208" s="166"/>
      <c r="E208" s="120"/>
      <c r="F208" s="120"/>
      <c r="I208" s="218"/>
      <c r="J208" s="218"/>
    </row>
    <row r="209">
      <c r="A209" s="120"/>
      <c r="D209" s="166"/>
      <c r="E209" s="120"/>
      <c r="F209" s="120"/>
      <c r="I209" s="218"/>
      <c r="J209" s="218"/>
    </row>
    <row r="210">
      <c r="A210" s="120"/>
      <c r="D210" s="166"/>
      <c r="E210" s="120"/>
      <c r="F210" s="120"/>
      <c r="I210" s="218"/>
      <c r="J210" s="218"/>
    </row>
    <row r="211">
      <c r="A211" s="120"/>
      <c r="D211" s="166"/>
      <c r="E211" s="120"/>
      <c r="F211" s="120"/>
      <c r="I211" s="218"/>
      <c r="J211" s="218"/>
    </row>
    <row r="212">
      <c r="A212" s="120"/>
      <c r="D212" s="166"/>
      <c r="E212" s="120"/>
      <c r="F212" s="120"/>
      <c r="I212" s="218"/>
      <c r="J212" s="218"/>
    </row>
    <row r="213">
      <c r="A213" s="120"/>
      <c r="D213" s="166"/>
      <c r="E213" s="120"/>
      <c r="F213" s="120"/>
      <c r="I213" s="218"/>
      <c r="J213" s="218"/>
    </row>
    <row r="214">
      <c r="A214" s="120"/>
      <c r="D214" s="166"/>
      <c r="E214" s="120"/>
      <c r="F214" s="120"/>
      <c r="I214" s="218"/>
      <c r="J214" s="218"/>
    </row>
    <row r="215">
      <c r="A215" s="120"/>
      <c r="D215" s="166"/>
      <c r="E215" s="120"/>
      <c r="F215" s="120"/>
      <c r="I215" s="218"/>
      <c r="J215" s="218"/>
    </row>
    <row r="216">
      <c r="A216" s="120"/>
      <c r="D216" s="166"/>
      <c r="E216" s="120"/>
      <c r="F216" s="120"/>
      <c r="I216" s="218"/>
      <c r="J216" s="218"/>
    </row>
    <row r="217">
      <c r="A217" s="120"/>
      <c r="D217" s="166"/>
      <c r="E217" s="120"/>
      <c r="F217" s="120"/>
      <c r="I217" s="218"/>
      <c r="J217" s="218"/>
    </row>
    <row r="218">
      <c r="A218" s="120"/>
      <c r="D218" s="166"/>
      <c r="E218" s="120"/>
      <c r="F218" s="120"/>
      <c r="I218" s="218"/>
      <c r="J218" s="218"/>
    </row>
    <row r="219">
      <c r="A219" s="120"/>
      <c r="D219" s="166"/>
      <c r="E219" s="120"/>
      <c r="F219" s="120"/>
      <c r="I219" s="218"/>
      <c r="J219" s="218"/>
    </row>
    <row r="220">
      <c r="A220" s="120"/>
      <c r="D220" s="166"/>
      <c r="E220" s="120"/>
      <c r="F220" s="120"/>
      <c r="I220" s="218"/>
      <c r="J220" s="218"/>
    </row>
    <row r="221">
      <c r="A221" s="120"/>
      <c r="D221" s="166"/>
      <c r="E221" s="120"/>
      <c r="F221" s="120"/>
      <c r="I221" s="218"/>
      <c r="J221" s="218"/>
    </row>
    <row r="222">
      <c r="A222" s="120"/>
      <c r="D222" s="166"/>
      <c r="E222" s="120"/>
      <c r="F222" s="120"/>
      <c r="I222" s="218"/>
      <c r="J222" s="218"/>
    </row>
    <row r="223">
      <c r="A223" s="120"/>
      <c r="D223" s="166"/>
      <c r="E223" s="120"/>
      <c r="F223" s="120"/>
      <c r="I223" s="218"/>
      <c r="J223" s="218"/>
    </row>
    <row r="224">
      <c r="A224" s="120"/>
      <c r="D224" s="166"/>
      <c r="E224" s="120"/>
      <c r="F224" s="120"/>
      <c r="I224" s="218"/>
      <c r="J224" s="218"/>
    </row>
    <row r="225">
      <c r="A225" s="120"/>
      <c r="D225" s="166"/>
      <c r="E225" s="120"/>
      <c r="F225" s="120"/>
      <c r="I225" s="218"/>
      <c r="J225" s="218"/>
    </row>
    <row r="226">
      <c r="A226" s="120"/>
      <c r="D226" s="166"/>
      <c r="E226" s="120"/>
      <c r="F226" s="120"/>
      <c r="I226" s="218"/>
      <c r="J226" s="218"/>
    </row>
    <row r="227">
      <c r="A227" s="120"/>
      <c r="D227" s="166"/>
      <c r="E227" s="120"/>
      <c r="F227" s="120"/>
      <c r="I227" s="218"/>
      <c r="J227" s="218"/>
    </row>
    <row r="228">
      <c r="A228" s="120"/>
      <c r="D228" s="166"/>
      <c r="E228" s="120"/>
      <c r="F228" s="120"/>
      <c r="I228" s="218"/>
      <c r="J228" s="218"/>
    </row>
    <row r="229">
      <c r="A229" s="120"/>
      <c r="D229" s="166"/>
      <c r="E229" s="120"/>
      <c r="F229" s="120"/>
      <c r="I229" s="218"/>
      <c r="J229" s="218"/>
    </row>
    <row r="230">
      <c r="A230" s="120"/>
      <c r="D230" s="166"/>
      <c r="E230" s="120"/>
      <c r="F230" s="120"/>
      <c r="I230" s="218"/>
      <c r="J230" s="218"/>
    </row>
    <row r="231">
      <c r="A231" s="120"/>
      <c r="D231" s="166"/>
      <c r="E231" s="120"/>
      <c r="F231" s="120"/>
      <c r="I231" s="218"/>
      <c r="J231" s="218"/>
    </row>
    <row r="232">
      <c r="A232" s="120"/>
      <c r="D232" s="166"/>
      <c r="E232" s="120"/>
      <c r="F232" s="120"/>
      <c r="I232" s="218"/>
      <c r="J232" s="218"/>
    </row>
    <row r="233">
      <c r="A233" s="120"/>
      <c r="D233" s="166"/>
      <c r="E233" s="120"/>
      <c r="F233" s="120"/>
      <c r="I233" s="218"/>
      <c r="J233" s="218"/>
    </row>
    <row r="234">
      <c r="A234" s="120"/>
      <c r="D234" s="166"/>
      <c r="E234" s="120"/>
      <c r="F234" s="120"/>
      <c r="I234" s="218"/>
      <c r="J234" s="218"/>
    </row>
    <row r="235">
      <c r="A235" s="120"/>
      <c r="D235" s="166"/>
      <c r="E235" s="120"/>
      <c r="F235" s="120"/>
      <c r="I235" s="218"/>
      <c r="J235" s="218"/>
    </row>
    <row r="236">
      <c r="A236" s="120"/>
      <c r="D236" s="166"/>
      <c r="E236" s="120"/>
      <c r="F236" s="120"/>
      <c r="I236" s="218"/>
      <c r="J236" s="218"/>
    </row>
    <row r="237">
      <c r="A237" s="120"/>
      <c r="D237" s="166"/>
      <c r="E237" s="120"/>
      <c r="F237" s="120"/>
      <c r="I237" s="218"/>
      <c r="J237" s="218"/>
    </row>
    <row r="238">
      <c r="A238" s="120"/>
      <c r="D238" s="166"/>
      <c r="E238" s="120"/>
      <c r="F238" s="120"/>
      <c r="I238" s="218"/>
      <c r="J238" s="218"/>
    </row>
    <row r="239">
      <c r="A239" s="120"/>
      <c r="D239" s="166"/>
      <c r="E239" s="120"/>
      <c r="F239" s="120"/>
      <c r="I239" s="218"/>
      <c r="J239" s="218"/>
    </row>
    <row r="240">
      <c r="A240" s="120"/>
      <c r="D240" s="166"/>
      <c r="E240" s="120"/>
      <c r="F240" s="120"/>
      <c r="I240" s="218"/>
      <c r="J240" s="218"/>
    </row>
    <row r="241">
      <c r="A241" s="120"/>
      <c r="D241" s="166"/>
      <c r="E241" s="120"/>
      <c r="F241" s="120"/>
      <c r="I241" s="218"/>
      <c r="J241" s="218"/>
    </row>
    <row r="242">
      <c r="A242" s="120"/>
      <c r="D242" s="166"/>
      <c r="E242" s="120"/>
      <c r="F242" s="120"/>
      <c r="I242" s="218"/>
      <c r="J242" s="218"/>
    </row>
    <row r="243">
      <c r="A243" s="120"/>
      <c r="D243" s="166"/>
      <c r="E243" s="120"/>
      <c r="F243" s="120"/>
      <c r="I243" s="218"/>
      <c r="J243" s="218"/>
    </row>
    <row r="244">
      <c r="A244" s="120"/>
      <c r="D244" s="166"/>
      <c r="E244" s="120"/>
      <c r="F244" s="120"/>
      <c r="I244" s="218"/>
      <c r="J244" s="218"/>
    </row>
    <row r="245">
      <c r="A245" s="120"/>
      <c r="D245" s="166"/>
      <c r="E245" s="120"/>
      <c r="F245" s="120"/>
      <c r="I245" s="218"/>
      <c r="J245" s="218"/>
    </row>
    <row r="246">
      <c r="A246" s="120"/>
      <c r="D246" s="166"/>
      <c r="E246" s="120"/>
      <c r="F246" s="120"/>
      <c r="I246" s="218"/>
      <c r="J246" s="218"/>
    </row>
    <row r="247">
      <c r="A247" s="120"/>
      <c r="D247" s="166"/>
      <c r="E247" s="120"/>
      <c r="F247" s="120"/>
      <c r="I247" s="218"/>
      <c r="J247" s="218"/>
    </row>
    <row r="248">
      <c r="A248" s="120"/>
      <c r="D248" s="166"/>
      <c r="E248" s="120"/>
      <c r="F248" s="120"/>
      <c r="I248" s="218"/>
      <c r="J248" s="218"/>
    </row>
    <row r="249">
      <c r="A249" s="120"/>
      <c r="D249" s="166"/>
      <c r="E249" s="120"/>
      <c r="F249" s="120"/>
      <c r="I249" s="218"/>
      <c r="J249" s="218"/>
    </row>
    <row r="250">
      <c r="A250" s="120"/>
      <c r="D250" s="166"/>
      <c r="E250" s="120"/>
      <c r="F250" s="120"/>
      <c r="I250" s="218"/>
      <c r="J250" s="218"/>
    </row>
    <row r="251">
      <c r="A251" s="120"/>
      <c r="D251" s="166"/>
      <c r="E251" s="120"/>
      <c r="F251" s="120"/>
      <c r="I251" s="218"/>
      <c r="J251" s="218"/>
    </row>
    <row r="252">
      <c r="A252" s="120"/>
      <c r="D252" s="166"/>
      <c r="E252" s="120"/>
      <c r="F252" s="120"/>
      <c r="I252" s="218"/>
      <c r="J252" s="218"/>
    </row>
    <row r="253">
      <c r="A253" s="120"/>
      <c r="D253" s="166"/>
      <c r="E253" s="120"/>
      <c r="F253" s="120"/>
      <c r="I253" s="218"/>
      <c r="J253" s="218"/>
    </row>
    <row r="254">
      <c r="A254" s="120"/>
      <c r="D254" s="166"/>
      <c r="E254" s="120"/>
      <c r="F254" s="120"/>
      <c r="I254" s="218"/>
      <c r="J254" s="218"/>
    </row>
    <row r="255">
      <c r="A255" s="120"/>
      <c r="D255" s="166"/>
      <c r="E255" s="120"/>
      <c r="F255" s="120"/>
      <c r="I255" s="218"/>
      <c r="J255" s="218"/>
    </row>
    <row r="256">
      <c r="A256" s="120"/>
      <c r="D256" s="166"/>
      <c r="E256" s="120"/>
      <c r="F256" s="120"/>
      <c r="I256" s="218"/>
      <c r="J256" s="218"/>
    </row>
    <row r="257">
      <c r="A257" s="120"/>
      <c r="D257" s="166"/>
      <c r="E257" s="120"/>
      <c r="F257" s="120"/>
      <c r="I257" s="218"/>
      <c r="J257" s="218"/>
    </row>
    <row r="258">
      <c r="A258" s="120"/>
      <c r="D258" s="166"/>
      <c r="E258" s="120"/>
      <c r="F258" s="120"/>
      <c r="I258" s="218"/>
      <c r="J258" s="218"/>
    </row>
    <row r="259">
      <c r="A259" s="120"/>
      <c r="D259" s="166"/>
      <c r="E259" s="120"/>
      <c r="F259" s="120"/>
      <c r="I259" s="218"/>
      <c r="J259" s="218"/>
    </row>
    <row r="260">
      <c r="A260" s="120"/>
      <c r="D260" s="166"/>
      <c r="E260" s="120"/>
      <c r="F260" s="120"/>
      <c r="I260" s="218"/>
      <c r="J260" s="218"/>
    </row>
    <row r="261">
      <c r="A261" s="120"/>
      <c r="D261" s="166"/>
      <c r="E261" s="120"/>
      <c r="F261" s="120"/>
      <c r="I261" s="218"/>
      <c r="J261" s="218"/>
    </row>
    <row r="262">
      <c r="A262" s="120"/>
      <c r="D262" s="166"/>
      <c r="E262" s="120"/>
      <c r="F262" s="120"/>
      <c r="I262" s="218"/>
      <c r="J262" s="218"/>
    </row>
    <row r="263">
      <c r="A263" s="120"/>
      <c r="D263" s="166"/>
      <c r="E263" s="120"/>
      <c r="F263" s="120"/>
      <c r="I263" s="218"/>
      <c r="J263" s="218"/>
    </row>
    <row r="264">
      <c r="A264" s="120"/>
      <c r="D264" s="166"/>
      <c r="E264" s="120"/>
      <c r="F264" s="120"/>
      <c r="I264" s="218"/>
      <c r="J264" s="218"/>
    </row>
    <row r="265">
      <c r="A265" s="120"/>
      <c r="D265" s="166"/>
      <c r="E265" s="120"/>
      <c r="F265" s="120"/>
      <c r="I265" s="218"/>
      <c r="J265" s="218"/>
    </row>
    <row r="266">
      <c r="A266" s="120"/>
      <c r="D266" s="166"/>
      <c r="E266" s="120"/>
      <c r="F266" s="120"/>
      <c r="I266" s="218"/>
      <c r="J266" s="218"/>
    </row>
    <row r="267">
      <c r="A267" s="120"/>
      <c r="D267" s="166"/>
      <c r="E267" s="120"/>
      <c r="F267" s="120"/>
      <c r="I267" s="218"/>
      <c r="J267" s="218"/>
    </row>
    <row r="268">
      <c r="A268" s="120"/>
      <c r="D268" s="166"/>
      <c r="E268" s="120"/>
      <c r="F268" s="120"/>
      <c r="I268" s="218"/>
      <c r="J268" s="218"/>
    </row>
    <row r="269">
      <c r="A269" s="120"/>
      <c r="D269" s="166"/>
      <c r="E269" s="120"/>
      <c r="F269" s="120"/>
      <c r="I269" s="218"/>
      <c r="J269" s="218"/>
    </row>
    <row r="270">
      <c r="A270" s="120"/>
      <c r="D270" s="166"/>
      <c r="E270" s="120"/>
      <c r="F270" s="120"/>
      <c r="I270" s="218"/>
      <c r="J270" s="218"/>
    </row>
    <row r="271">
      <c r="A271" s="120"/>
      <c r="D271" s="166"/>
      <c r="E271" s="120"/>
      <c r="F271" s="120"/>
      <c r="I271" s="218"/>
      <c r="J271" s="218"/>
    </row>
    <row r="272">
      <c r="A272" s="120"/>
      <c r="D272" s="166"/>
      <c r="E272" s="120"/>
      <c r="F272" s="120"/>
      <c r="I272" s="218"/>
      <c r="J272" s="218"/>
    </row>
    <row r="273">
      <c r="A273" s="120"/>
      <c r="D273" s="166"/>
      <c r="E273" s="120"/>
      <c r="F273" s="120"/>
      <c r="I273" s="218"/>
      <c r="J273" s="218"/>
    </row>
    <row r="274">
      <c r="A274" s="120"/>
      <c r="D274" s="166"/>
      <c r="E274" s="120"/>
      <c r="F274" s="120"/>
      <c r="I274" s="218"/>
      <c r="J274" s="218"/>
    </row>
    <row r="275">
      <c r="A275" s="120"/>
      <c r="D275" s="166"/>
      <c r="E275" s="120"/>
      <c r="F275" s="120"/>
      <c r="I275" s="218"/>
      <c r="J275" s="218"/>
    </row>
    <row r="276">
      <c r="A276" s="120"/>
      <c r="D276" s="166"/>
      <c r="E276" s="120"/>
      <c r="F276" s="120"/>
      <c r="I276" s="218"/>
      <c r="J276" s="218"/>
    </row>
    <row r="277">
      <c r="A277" s="120"/>
      <c r="D277" s="166"/>
      <c r="E277" s="120"/>
      <c r="F277" s="120"/>
      <c r="I277" s="218"/>
      <c r="J277" s="218"/>
    </row>
    <row r="278">
      <c r="A278" s="120"/>
      <c r="D278" s="166"/>
      <c r="E278" s="120"/>
      <c r="F278" s="120"/>
      <c r="I278" s="218"/>
      <c r="J278" s="218"/>
    </row>
    <row r="279">
      <c r="A279" s="120"/>
      <c r="D279" s="166"/>
      <c r="E279" s="120"/>
      <c r="F279" s="120"/>
      <c r="I279" s="218"/>
      <c r="J279" s="218"/>
    </row>
    <row r="280">
      <c r="A280" s="120"/>
      <c r="D280" s="166"/>
      <c r="E280" s="120"/>
      <c r="F280" s="120"/>
      <c r="I280" s="218"/>
      <c r="J280" s="218"/>
    </row>
    <row r="281">
      <c r="A281" s="120"/>
      <c r="D281" s="166"/>
      <c r="E281" s="120"/>
      <c r="F281" s="120"/>
      <c r="I281" s="218"/>
      <c r="J281" s="218"/>
    </row>
    <row r="282">
      <c r="A282" s="120"/>
      <c r="D282" s="166"/>
      <c r="E282" s="120"/>
      <c r="F282" s="120"/>
      <c r="I282" s="218"/>
      <c r="J282" s="218"/>
    </row>
    <row r="283">
      <c r="A283" s="120"/>
      <c r="D283" s="166"/>
      <c r="E283" s="120"/>
      <c r="F283" s="120"/>
      <c r="I283" s="218"/>
      <c r="J283" s="218"/>
    </row>
    <row r="284">
      <c r="A284" s="120"/>
      <c r="D284" s="166"/>
      <c r="E284" s="120"/>
      <c r="F284" s="120"/>
      <c r="I284" s="218"/>
      <c r="J284" s="218"/>
    </row>
    <row r="285">
      <c r="A285" s="120"/>
      <c r="D285" s="166"/>
      <c r="E285" s="120"/>
      <c r="F285" s="120"/>
      <c r="I285" s="218"/>
      <c r="J285" s="218"/>
    </row>
    <row r="286">
      <c r="A286" s="120"/>
      <c r="D286" s="166"/>
      <c r="E286" s="120"/>
      <c r="F286" s="120"/>
      <c r="I286" s="218"/>
      <c r="J286" s="218"/>
    </row>
    <row r="287">
      <c r="A287" s="120"/>
      <c r="D287" s="166"/>
      <c r="E287" s="120"/>
      <c r="F287" s="120"/>
      <c r="I287" s="218"/>
      <c r="J287" s="218"/>
    </row>
    <row r="288">
      <c r="A288" s="120"/>
      <c r="D288" s="166"/>
      <c r="E288" s="120"/>
      <c r="F288" s="120"/>
      <c r="I288" s="218"/>
      <c r="J288" s="218"/>
    </row>
    <row r="289">
      <c r="A289" s="120"/>
      <c r="D289" s="166"/>
      <c r="E289" s="120"/>
      <c r="F289" s="120"/>
      <c r="I289" s="218"/>
      <c r="J289" s="218"/>
    </row>
    <row r="290">
      <c r="A290" s="120"/>
      <c r="D290" s="166"/>
      <c r="E290" s="120"/>
      <c r="F290" s="120"/>
      <c r="I290" s="218"/>
      <c r="J290" s="218"/>
    </row>
    <row r="291">
      <c r="A291" s="120"/>
      <c r="D291" s="166"/>
      <c r="E291" s="120"/>
      <c r="F291" s="120"/>
      <c r="I291" s="218"/>
      <c r="J291" s="218"/>
    </row>
    <row r="292">
      <c r="A292" s="120"/>
      <c r="D292" s="166"/>
      <c r="E292" s="120"/>
      <c r="F292" s="120"/>
      <c r="I292" s="218"/>
      <c r="J292" s="218"/>
    </row>
    <row r="293">
      <c r="A293" s="120"/>
      <c r="D293" s="166"/>
      <c r="E293" s="120"/>
      <c r="F293" s="120"/>
      <c r="I293" s="218"/>
      <c r="J293" s="218"/>
    </row>
    <row r="294">
      <c r="A294" s="120"/>
      <c r="D294" s="166"/>
      <c r="E294" s="120"/>
      <c r="F294" s="120"/>
      <c r="I294" s="218"/>
      <c r="J294" s="218"/>
    </row>
    <row r="295">
      <c r="A295" s="120"/>
      <c r="D295" s="166"/>
      <c r="E295" s="120"/>
      <c r="F295" s="120"/>
      <c r="I295" s="218"/>
      <c r="J295" s="218"/>
    </row>
    <row r="296">
      <c r="A296" s="120"/>
      <c r="D296" s="166"/>
      <c r="E296" s="120"/>
      <c r="F296" s="120"/>
      <c r="I296" s="218"/>
      <c r="J296" s="218"/>
    </row>
    <row r="297">
      <c r="A297" s="120"/>
      <c r="D297" s="166"/>
      <c r="E297" s="120"/>
      <c r="F297" s="120"/>
      <c r="I297" s="218"/>
      <c r="J297" s="218"/>
    </row>
    <row r="298">
      <c r="A298" s="120"/>
      <c r="D298" s="166"/>
      <c r="E298" s="120"/>
      <c r="F298" s="120"/>
      <c r="I298" s="218"/>
      <c r="J298" s="218"/>
    </row>
    <row r="299">
      <c r="A299" s="120"/>
      <c r="D299" s="166"/>
      <c r="E299" s="120"/>
      <c r="F299" s="120"/>
      <c r="I299" s="218"/>
      <c r="J299" s="218"/>
    </row>
    <row r="300">
      <c r="A300" s="120"/>
      <c r="D300" s="166"/>
      <c r="E300" s="120"/>
      <c r="F300" s="120"/>
      <c r="I300" s="218"/>
      <c r="J300" s="218"/>
    </row>
    <row r="301">
      <c r="A301" s="120"/>
      <c r="D301" s="166"/>
      <c r="E301" s="120"/>
      <c r="F301" s="120"/>
      <c r="I301" s="218"/>
      <c r="J301" s="218"/>
    </row>
    <row r="302">
      <c r="A302" s="120"/>
      <c r="D302" s="166"/>
      <c r="E302" s="120"/>
      <c r="F302" s="120"/>
      <c r="I302" s="218"/>
      <c r="J302" s="218"/>
    </row>
    <row r="303">
      <c r="A303" s="120"/>
      <c r="D303" s="166"/>
      <c r="E303" s="120"/>
      <c r="F303" s="120"/>
      <c r="I303" s="218"/>
      <c r="J303" s="218"/>
    </row>
    <row r="304">
      <c r="A304" s="120"/>
      <c r="D304" s="166"/>
      <c r="E304" s="120"/>
      <c r="F304" s="120"/>
      <c r="I304" s="218"/>
      <c r="J304" s="218"/>
    </row>
    <row r="305">
      <c r="A305" s="120"/>
      <c r="D305" s="166"/>
      <c r="E305" s="120"/>
      <c r="F305" s="120"/>
      <c r="I305" s="218"/>
      <c r="J305" s="218"/>
    </row>
    <row r="306">
      <c r="A306" s="120"/>
      <c r="D306" s="166"/>
      <c r="E306" s="120"/>
      <c r="F306" s="120"/>
      <c r="I306" s="218"/>
      <c r="J306" s="218"/>
    </row>
    <row r="307">
      <c r="A307" s="120"/>
      <c r="D307" s="166"/>
      <c r="E307" s="120"/>
      <c r="F307" s="120"/>
      <c r="I307" s="218"/>
      <c r="J307" s="218"/>
    </row>
    <row r="308">
      <c r="A308" s="120"/>
      <c r="D308" s="166"/>
      <c r="E308" s="120"/>
      <c r="F308" s="120"/>
      <c r="I308" s="218"/>
      <c r="J308" s="218"/>
    </row>
    <row r="309">
      <c r="A309" s="120"/>
      <c r="D309" s="166"/>
      <c r="E309" s="120"/>
      <c r="F309" s="120"/>
      <c r="I309" s="218"/>
      <c r="J309" s="218"/>
    </row>
    <row r="310">
      <c r="A310" s="120"/>
      <c r="D310" s="166"/>
      <c r="E310" s="120"/>
      <c r="F310" s="120"/>
      <c r="I310" s="218"/>
      <c r="J310" s="218"/>
    </row>
    <row r="311">
      <c r="A311" s="120"/>
      <c r="D311" s="166"/>
      <c r="E311" s="120"/>
      <c r="F311" s="120"/>
      <c r="I311" s="218"/>
      <c r="J311" s="218"/>
    </row>
    <row r="312">
      <c r="A312" s="120"/>
      <c r="D312" s="166"/>
      <c r="E312" s="120"/>
      <c r="F312" s="120"/>
      <c r="I312" s="218"/>
      <c r="J312" s="218"/>
    </row>
    <row r="313">
      <c r="A313" s="120"/>
      <c r="D313" s="166"/>
      <c r="E313" s="120"/>
      <c r="F313" s="120"/>
      <c r="I313" s="218"/>
      <c r="J313" s="218"/>
    </row>
    <row r="314">
      <c r="A314" s="120"/>
      <c r="D314" s="166"/>
      <c r="E314" s="120"/>
      <c r="F314" s="120"/>
      <c r="I314" s="218"/>
      <c r="J314" s="218"/>
    </row>
    <row r="315">
      <c r="A315" s="120"/>
      <c r="D315" s="166"/>
      <c r="E315" s="120"/>
      <c r="F315" s="120"/>
      <c r="I315" s="218"/>
      <c r="J315" s="218"/>
    </row>
    <row r="316">
      <c r="A316" s="120"/>
      <c r="D316" s="166"/>
      <c r="E316" s="120"/>
      <c r="F316" s="120"/>
      <c r="I316" s="218"/>
      <c r="J316" s="218"/>
    </row>
    <row r="317">
      <c r="A317" s="120"/>
      <c r="D317" s="166"/>
      <c r="E317" s="120"/>
      <c r="F317" s="120"/>
      <c r="I317" s="218"/>
      <c r="J317" s="218"/>
    </row>
    <row r="318">
      <c r="A318" s="120"/>
      <c r="D318" s="166"/>
      <c r="E318" s="120"/>
      <c r="F318" s="120"/>
      <c r="I318" s="218"/>
      <c r="J318" s="218"/>
    </row>
    <row r="319">
      <c r="A319" s="120"/>
      <c r="D319" s="166"/>
      <c r="E319" s="120"/>
      <c r="F319" s="120"/>
      <c r="I319" s="218"/>
      <c r="J319" s="218"/>
    </row>
    <row r="320">
      <c r="A320" s="120"/>
      <c r="D320" s="166"/>
      <c r="E320" s="120"/>
      <c r="F320" s="120"/>
      <c r="I320" s="218"/>
      <c r="J320" s="218"/>
    </row>
    <row r="321">
      <c r="A321" s="120"/>
      <c r="D321" s="166"/>
      <c r="E321" s="120"/>
      <c r="F321" s="120"/>
      <c r="I321" s="218"/>
      <c r="J321" s="218"/>
    </row>
    <row r="322">
      <c r="A322" s="120"/>
      <c r="D322" s="166"/>
      <c r="E322" s="120"/>
      <c r="F322" s="120"/>
      <c r="I322" s="218"/>
      <c r="J322" s="218"/>
    </row>
    <row r="323">
      <c r="A323" s="120"/>
      <c r="D323" s="166"/>
      <c r="E323" s="120"/>
      <c r="F323" s="120"/>
      <c r="I323" s="218"/>
      <c r="J323" s="218"/>
    </row>
    <row r="324">
      <c r="A324" s="120"/>
      <c r="D324" s="166"/>
      <c r="E324" s="120"/>
      <c r="F324" s="120"/>
      <c r="I324" s="218"/>
      <c r="J324" s="218"/>
    </row>
    <row r="325">
      <c r="A325" s="120"/>
      <c r="D325" s="166"/>
      <c r="E325" s="120"/>
      <c r="F325" s="120"/>
      <c r="I325" s="218"/>
      <c r="J325" s="218"/>
    </row>
    <row r="326">
      <c r="A326" s="120"/>
      <c r="D326" s="166"/>
      <c r="E326" s="120"/>
      <c r="F326" s="120"/>
      <c r="I326" s="218"/>
      <c r="J326" s="218"/>
    </row>
    <row r="327">
      <c r="A327" s="120"/>
      <c r="D327" s="166"/>
      <c r="E327" s="120"/>
      <c r="F327" s="120"/>
      <c r="I327" s="218"/>
      <c r="J327" s="218"/>
    </row>
    <row r="328">
      <c r="A328" s="120"/>
      <c r="D328" s="166"/>
      <c r="E328" s="120"/>
      <c r="F328" s="120"/>
      <c r="I328" s="218"/>
      <c r="J328" s="218"/>
    </row>
    <row r="329">
      <c r="A329" s="120"/>
      <c r="D329" s="166"/>
      <c r="E329" s="120"/>
      <c r="F329" s="120"/>
      <c r="I329" s="218"/>
      <c r="J329" s="218"/>
    </row>
    <row r="330">
      <c r="A330" s="120"/>
      <c r="D330" s="166"/>
      <c r="E330" s="120"/>
      <c r="F330" s="120"/>
      <c r="I330" s="218"/>
      <c r="J330" s="218"/>
    </row>
    <row r="331">
      <c r="A331" s="120"/>
      <c r="D331" s="166"/>
      <c r="E331" s="120"/>
      <c r="F331" s="120"/>
      <c r="I331" s="218"/>
      <c r="J331" s="218"/>
    </row>
    <row r="332">
      <c r="A332" s="120"/>
      <c r="D332" s="166"/>
      <c r="E332" s="120"/>
      <c r="F332" s="120"/>
      <c r="I332" s="218"/>
      <c r="J332" s="218"/>
    </row>
    <row r="333">
      <c r="A333" s="120"/>
      <c r="D333" s="166"/>
      <c r="E333" s="120"/>
      <c r="F333" s="120"/>
      <c r="I333" s="218"/>
      <c r="J333" s="218"/>
    </row>
    <row r="334">
      <c r="A334" s="120"/>
      <c r="D334" s="166"/>
      <c r="E334" s="120"/>
      <c r="F334" s="120"/>
      <c r="I334" s="218"/>
      <c r="J334" s="218"/>
    </row>
    <row r="335">
      <c r="A335" s="120"/>
      <c r="D335" s="166"/>
      <c r="E335" s="120"/>
      <c r="F335" s="120"/>
      <c r="I335" s="218"/>
      <c r="J335" s="218"/>
    </row>
    <row r="336">
      <c r="A336" s="120"/>
      <c r="D336" s="166"/>
      <c r="E336" s="120"/>
      <c r="F336" s="120"/>
      <c r="I336" s="218"/>
      <c r="J336" s="218"/>
    </row>
    <row r="337">
      <c r="A337" s="120"/>
      <c r="D337" s="166"/>
      <c r="E337" s="120"/>
      <c r="F337" s="120"/>
      <c r="I337" s="218"/>
      <c r="J337" s="218"/>
    </row>
    <row r="338">
      <c r="A338" s="120"/>
      <c r="D338" s="166"/>
      <c r="E338" s="120"/>
      <c r="F338" s="120"/>
      <c r="I338" s="218"/>
      <c r="J338" s="218"/>
    </row>
    <row r="339">
      <c r="A339" s="120"/>
      <c r="D339" s="166"/>
      <c r="E339" s="120"/>
      <c r="F339" s="120"/>
      <c r="I339" s="218"/>
      <c r="J339" s="218"/>
    </row>
    <row r="340">
      <c r="A340" s="120"/>
      <c r="D340" s="166"/>
      <c r="E340" s="120"/>
      <c r="F340" s="120"/>
      <c r="I340" s="218"/>
      <c r="J340" s="218"/>
    </row>
    <row r="341">
      <c r="A341" s="120"/>
      <c r="D341" s="166"/>
      <c r="E341" s="120"/>
      <c r="F341" s="120"/>
      <c r="I341" s="218"/>
      <c r="J341" s="218"/>
    </row>
    <row r="342">
      <c r="A342" s="120"/>
      <c r="D342" s="166"/>
      <c r="E342" s="120"/>
      <c r="F342" s="120"/>
      <c r="I342" s="218"/>
      <c r="J342" s="218"/>
    </row>
    <row r="343">
      <c r="A343" s="120"/>
      <c r="D343" s="166"/>
      <c r="E343" s="120"/>
      <c r="F343" s="120"/>
      <c r="I343" s="218"/>
      <c r="J343" s="218"/>
    </row>
    <row r="344">
      <c r="A344" s="120"/>
      <c r="D344" s="166"/>
      <c r="E344" s="120"/>
      <c r="F344" s="120"/>
      <c r="I344" s="218"/>
      <c r="J344" s="218"/>
    </row>
    <row r="345">
      <c r="A345" s="120"/>
      <c r="D345" s="166"/>
      <c r="E345" s="120"/>
      <c r="F345" s="120"/>
      <c r="I345" s="218"/>
      <c r="J345" s="218"/>
    </row>
    <row r="346">
      <c r="A346" s="120"/>
      <c r="D346" s="166"/>
      <c r="E346" s="120"/>
      <c r="F346" s="120"/>
      <c r="I346" s="218"/>
      <c r="J346" s="218"/>
    </row>
    <row r="347">
      <c r="A347" s="120"/>
      <c r="D347" s="166"/>
      <c r="E347" s="120"/>
      <c r="F347" s="120"/>
      <c r="I347" s="218"/>
      <c r="J347" s="218"/>
    </row>
    <row r="348">
      <c r="A348" s="120"/>
      <c r="D348" s="166"/>
      <c r="E348" s="120"/>
      <c r="F348" s="120"/>
      <c r="I348" s="218"/>
      <c r="J348" s="218"/>
    </row>
    <row r="349">
      <c r="A349" s="120"/>
      <c r="D349" s="166"/>
      <c r="E349" s="120"/>
      <c r="F349" s="120"/>
      <c r="I349" s="218"/>
      <c r="J349" s="218"/>
    </row>
    <row r="350">
      <c r="A350" s="120"/>
      <c r="D350" s="166"/>
      <c r="E350" s="120"/>
      <c r="F350" s="120"/>
      <c r="I350" s="218"/>
      <c r="J350" s="218"/>
    </row>
    <row r="351">
      <c r="A351" s="120"/>
      <c r="D351" s="166"/>
      <c r="E351" s="120"/>
      <c r="F351" s="120"/>
      <c r="I351" s="218"/>
      <c r="J351" s="218"/>
    </row>
    <row r="352">
      <c r="A352" s="120"/>
      <c r="D352" s="166"/>
      <c r="E352" s="120"/>
      <c r="F352" s="120"/>
      <c r="I352" s="218"/>
      <c r="J352" s="218"/>
    </row>
    <row r="353">
      <c r="A353" s="120"/>
      <c r="D353" s="166"/>
      <c r="E353" s="120"/>
      <c r="F353" s="120"/>
      <c r="I353" s="218"/>
      <c r="J353" s="218"/>
    </row>
    <row r="354">
      <c r="A354" s="120"/>
      <c r="D354" s="166"/>
      <c r="E354" s="120"/>
      <c r="F354" s="120"/>
      <c r="I354" s="218"/>
      <c r="J354" s="218"/>
    </row>
    <row r="355">
      <c r="A355" s="120"/>
      <c r="D355" s="166"/>
      <c r="E355" s="120"/>
      <c r="F355" s="120"/>
      <c r="I355" s="218"/>
      <c r="J355" s="218"/>
    </row>
    <row r="356">
      <c r="A356" s="120"/>
      <c r="D356" s="166"/>
      <c r="E356" s="120"/>
      <c r="F356" s="120"/>
      <c r="I356" s="218"/>
      <c r="J356" s="218"/>
    </row>
    <row r="357">
      <c r="A357" s="120"/>
      <c r="D357" s="166"/>
      <c r="E357" s="120"/>
      <c r="F357" s="120"/>
      <c r="I357" s="218"/>
      <c r="J357" s="218"/>
    </row>
    <row r="358">
      <c r="A358" s="120"/>
      <c r="D358" s="166"/>
      <c r="E358" s="120"/>
      <c r="F358" s="120"/>
      <c r="I358" s="218"/>
      <c r="J358" s="218"/>
    </row>
    <row r="359">
      <c r="A359" s="120"/>
      <c r="D359" s="166"/>
      <c r="E359" s="120"/>
      <c r="F359" s="120"/>
      <c r="I359" s="218"/>
      <c r="J359" s="218"/>
    </row>
    <row r="360">
      <c r="A360" s="120"/>
      <c r="D360" s="166"/>
      <c r="E360" s="120"/>
      <c r="F360" s="120"/>
      <c r="I360" s="218"/>
      <c r="J360" s="218"/>
    </row>
    <row r="361">
      <c r="A361" s="120"/>
      <c r="D361" s="166"/>
      <c r="E361" s="120"/>
      <c r="F361" s="120"/>
      <c r="I361" s="218"/>
      <c r="J361" s="218"/>
    </row>
    <row r="362">
      <c r="A362" s="120"/>
      <c r="D362" s="166"/>
      <c r="E362" s="120"/>
      <c r="F362" s="120"/>
      <c r="I362" s="218"/>
      <c r="J362" s="218"/>
    </row>
    <row r="363">
      <c r="A363" s="120"/>
      <c r="D363" s="166"/>
      <c r="E363" s="120"/>
      <c r="F363" s="120"/>
      <c r="I363" s="218"/>
      <c r="J363" s="218"/>
    </row>
    <row r="364">
      <c r="A364" s="120"/>
      <c r="D364" s="166"/>
      <c r="E364" s="120"/>
      <c r="F364" s="120"/>
      <c r="I364" s="218"/>
      <c r="J364" s="218"/>
    </row>
    <row r="365">
      <c r="A365" s="120"/>
      <c r="D365" s="166"/>
      <c r="E365" s="120"/>
      <c r="F365" s="120"/>
      <c r="I365" s="218"/>
      <c r="J365" s="218"/>
    </row>
    <row r="366">
      <c r="A366" s="120"/>
      <c r="D366" s="166"/>
      <c r="E366" s="120"/>
      <c r="F366" s="120"/>
      <c r="I366" s="218"/>
      <c r="J366" s="218"/>
    </row>
    <row r="367">
      <c r="A367" s="120"/>
      <c r="D367" s="166"/>
      <c r="E367" s="120"/>
      <c r="F367" s="120"/>
      <c r="I367" s="218"/>
      <c r="J367" s="218"/>
    </row>
    <row r="368">
      <c r="A368" s="120"/>
      <c r="D368" s="166"/>
      <c r="E368" s="120"/>
      <c r="F368" s="120"/>
      <c r="I368" s="218"/>
      <c r="J368" s="218"/>
    </row>
    <row r="369">
      <c r="A369" s="120"/>
      <c r="D369" s="166"/>
      <c r="E369" s="120"/>
      <c r="F369" s="120"/>
      <c r="I369" s="218"/>
      <c r="J369" s="218"/>
    </row>
    <row r="370">
      <c r="A370" s="120"/>
      <c r="D370" s="166"/>
      <c r="E370" s="120"/>
      <c r="F370" s="120"/>
      <c r="I370" s="218"/>
      <c r="J370" s="218"/>
    </row>
    <row r="371">
      <c r="A371" s="120"/>
      <c r="D371" s="166"/>
      <c r="E371" s="120"/>
      <c r="F371" s="120"/>
      <c r="I371" s="218"/>
      <c r="J371" s="218"/>
    </row>
    <row r="372">
      <c r="A372" s="120"/>
      <c r="D372" s="166"/>
      <c r="E372" s="120"/>
      <c r="F372" s="120"/>
      <c r="I372" s="218"/>
      <c r="J372" s="218"/>
    </row>
    <row r="373">
      <c r="A373" s="120"/>
      <c r="D373" s="166"/>
      <c r="E373" s="120"/>
      <c r="F373" s="120"/>
      <c r="I373" s="218"/>
      <c r="J373" s="218"/>
    </row>
    <row r="374">
      <c r="A374" s="120"/>
      <c r="D374" s="166"/>
      <c r="E374" s="120"/>
      <c r="F374" s="120"/>
      <c r="I374" s="218"/>
      <c r="J374" s="218"/>
    </row>
    <row r="375">
      <c r="A375" s="120"/>
      <c r="D375" s="166"/>
      <c r="E375" s="120"/>
      <c r="F375" s="120"/>
      <c r="I375" s="218"/>
      <c r="J375" s="218"/>
    </row>
    <row r="376">
      <c r="A376" s="120"/>
      <c r="D376" s="166"/>
      <c r="E376" s="120"/>
      <c r="F376" s="120"/>
      <c r="I376" s="218"/>
      <c r="J376" s="218"/>
    </row>
    <row r="377">
      <c r="A377" s="120"/>
      <c r="D377" s="166"/>
      <c r="E377" s="120"/>
      <c r="F377" s="120"/>
      <c r="I377" s="218"/>
      <c r="J377" s="218"/>
    </row>
    <row r="378">
      <c r="A378" s="120"/>
      <c r="D378" s="166"/>
      <c r="E378" s="120"/>
      <c r="F378" s="120"/>
      <c r="I378" s="218"/>
      <c r="J378" s="218"/>
    </row>
    <row r="379">
      <c r="A379" s="120"/>
      <c r="D379" s="166"/>
      <c r="E379" s="120"/>
      <c r="F379" s="120"/>
      <c r="I379" s="218"/>
      <c r="J379" s="218"/>
    </row>
    <row r="380">
      <c r="A380" s="120"/>
      <c r="D380" s="166"/>
      <c r="E380" s="120"/>
      <c r="F380" s="120"/>
      <c r="I380" s="218"/>
      <c r="J380" s="218"/>
    </row>
    <row r="381">
      <c r="A381" s="120"/>
      <c r="D381" s="166"/>
      <c r="E381" s="120"/>
      <c r="F381" s="120"/>
      <c r="I381" s="218"/>
      <c r="J381" s="218"/>
    </row>
    <row r="382">
      <c r="A382" s="120"/>
      <c r="D382" s="166"/>
      <c r="E382" s="120"/>
      <c r="F382" s="120"/>
      <c r="I382" s="218"/>
      <c r="J382" s="218"/>
    </row>
    <row r="383">
      <c r="A383" s="120"/>
      <c r="D383" s="166"/>
      <c r="E383" s="120"/>
      <c r="F383" s="120"/>
      <c r="I383" s="218"/>
      <c r="J383" s="218"/>
    </row>
    <row r="384">
      <c r="A384" s="120"/>
      <c r="D384" s="166"/>
      <c r="E384" s="120"/>
      <c r="F384" s="120"/>
      <c r="I384" s="218"/>
      <c r="J384" s="218"/>
    </row>
    <row r="385">
      <c r="A385" s="120"/>
      <c r="D385" s="166"/>
      <c r="E385" s="120"/>
      <c r="F385" s="120"/>
      <c r="I385" s="218"/>
      <c r="J385" s="218"/>
    </row>
    <row r="386">
      <c r="A386" s="120"/>
      <c r="D386" s="166"/>
      <c r="E386" s="120"/>
      <c r="F386" s="120"/>
      <c r="I386" s="218"/>
      <c r="J386" s="218"/>
    </row>
    <row r="387">
      <c r="A387" s="120"/>
      <c r="D387" s="166"/>
      <c r="E387" s="120"/>
      <c r="F387" s="120"/>
      <c r="I387" s="218"/>
      <c r="J387" s="218"/>
    </row>
    <row r="388">
      <c r="A388" s="120"/>
      <c r="D388" s="166"/>
      <c r="E388" s="120"/>
      <c r="F388" s="120"/>
      <c r="I388" s="218"/>
      <c r="J388" s="218"/>
    </row>
    <row r="389">
      <c r="A389" s="120"/>
      <c r="D389" s="166"/>
      <c r="E389" s="120"/>
      <c r="F389" s="120"/>
      <c r="I389" s="218"/>
      <c r="J389" s="218"/>
    </row>
    <row r="390">
      <c r="A390" s="120"/>
      <c r="D390" s="166"/>
      <c r="E390" s="120"/>
      <c r="F390" s="120"/>
      <c r="I390" s="218"/>
      <c r="J390" s="218"/>
    </row>
    <row r="391">
      <c r="A391" s="120"/>
      <c r="D391" s="166"/>
      <c r="E391" s="120"/>
      <c r="F391" s="120"/>
      <c r="I391" s="218"/>
      <c r="J391" s="218"/>
    </row>
    <row r="392">
      <c r="A392" s="120"/>
      <c r="D392" s="166"/>
      <c r="E392" s="120"/>
      <c r="F392" s="120"/>
      <c r="I392" s="218"/>
      <c r="J392" s="218"/>
    </row>
    <row r="393">
      <c r="A393" s="120"/>
      <c r="D393" s="166"/>
      <c r="E393" s="120"/>
      <c r="F393" s="120"/>
      <c r="I393" s="218"/>
      <c r="J393" s="218"/>
    </row>
    <row r="394">
      <c r="A394" s="120"/>
      <c r="D394" s="166"/>
      <c r="E394" s="120"/>
      <c r="F394" s="120"/>
      <c r="I394" s="218"/>
      <c r="J394" s="218"/>
    </row>
    <row r="395">
      <c r="A395" s="120"/>
      <c r="D395" s="166"/>
      <c r="E395" s="120"/>
      <c r="F395" s="120"/>
      <c r="I395" s="218"/>
      <c r="J395" s="218"/>
    </row>
    <row r="396">
      <c r="A396" s="120"/>
      <c r="D396" s="166"/>
      <c r="E396" s="120"/>
      <c r="F396" s="120"/>
      <c r="I396" s="218"/>
      <c r="J396" s="218"/>
    </row>
    <row r="397">
      <c r="A397" s="120"/>
      <c r="D397" s="166"/>
      <c r="E397" s="120"/>
      <c r="F397" s="120"/>
      <c r="I397" s="218"/>
      <c r="J397" s="218"/>
    </row>
    <row r="398">
      <c r="A398" s="120"/>
      <c r="D398" s="166"/>
      <c r="E398" s="120"/>
      <c r="F398" s="120"/>
      <c r="I398" s="218"/>
      <c r="J398" s="218"/>
    </row>
    <row r="399">
      <c r="A399" s="120"/>
      <c r="D399" s="166"/>
      <c r="E399" s="120"/>
      <c r="F399" s="120"/>
      <c r="I399" s="218"/>
      <c r="J399" s="218"/>
    </row>
    <row r="400">
      <c r="A400" s="120"/>
      <c r="D400" s="166"/>
      <c r="E400" s="120"/>
      <c r="F400" s="120"/>
      <c r="I400" s="218"/>
      <c r="J400" s="218"/>
    </row>
    <row r="401">
      <c r="A401" s="120"/>
      <c r="D401" s="166"/>
      <c r="E401" s="120"/>
      <c r="F401" s="120"/>
      <c r="I401" s="218"/>
      <c r="J401" s="218"/>
    </row>
    <row r="402">
      <c r="A402" s="120"/>
      <c r="D402" s="166"/>
      <c r="E402" s="120"/>
      <c r="F402" s="120"/>
      <c r="I402" s="218"/>
      <c r="J402" s="218"/>
    </row>
    <row r="403">
      <c r="A403" s="120"/>
      <c r="D403" s="166"/>
      <c r="E403" s="120"/>
      <c r="F403" s="120"/>
      <c r="I403" s="218"/>
      <c r="J403" s="218"/>
    </row>
    <row r="404">
      <c r="A404" s="120"/>
      <c r="D404" s="166"/>
      <c r="E404" s="120"/>
      <c r="F404" s="120"/>
      <c r="I404" s="218"/>
      <c r="J404" s="218"/>
    </row>
    <row r="405">
      <c r="A405" s="120"/>
      <c r="D405" s="166"/>
      <c r="E405" s="120"/>
      <c r="F405" s="120"/>
      <c r="I405" s="218"/>
      <c r="J405" s="218"/>
    </row>
    <row r="406">
      <c r="A406" s="120"/>
      <c r="D406" s="166"/>
      <c r="E406" s="120"/>
      <c r="F406" s="120"/>
      <c r="I406" s="218"/>
      <c r="J406" s="218"/>
    </row>
    <row r="407">
      <c r="A407" s="120"/>
      <c r="D407" s="166"/>
      <c r="E407" s="120"/>
      <c r="F407" s="120"/>
      <c r="I407" s="218"/>
      <c r="J407" s="218"/>
    </row>
    <row r="408">
      <c r="A408" s="120"/>
      <c r="D408" s="166"/>
      <c r="E408" s="120"/>
      <c r="F408" s="120"/>
      <c r="I408" s="218"/>
      <c r="J408" s="218"/>
    </row>
    <row r="409">
      <c r="A409" s="120"/>
      <c r="D409" s="166"/>
      <c r="E409" s="120"/>
      <c r="F409" s="120"/>
      <c r="I409" s="218"/>
      <c r="J409" s="218"/>
    </row>
    <row r="410">
      <c r="A410" s="120"/>
      <c r="D410" s="166"/>
      <c r="E410" s="120"/>
      <c r="F410" s="120"/>
      <c r="I410" s="218"/>
      <c r="J410" s="218"/>
    </row>
    <row r="411">
      <c r="A411" s="120"/>
      <c r="D411" s="166"/>
      <c r="E411" s="120"/>
      <c r="F411" s="120"/>
      <c r="I411" s="218"/>
      <c r="J411" s="218"/>
    </row>
    <row r="412">
      <c r="A412" s="120"/>
      <c r="D412" s="166"/>
      <c r="E412" s="120"/>
      <c r="F412" s="120"/>
      <c r="I412" s="218"/>
      <c r="J412" s="218"/>
    </row>
    <row r="413">
      <c r="A413" s="120"/>
      <c r="D413" s="166"/>
      <c r="E413" s="120"/>
      <c r="F413" s="120"/>
      <c r="I413" s="218"/>
      <c r="J413" s="218"/>
    </row>
    <row r="414">
      <c r="A414" s="120"/>
      <c r="D414" s="166"/>
      <c r="E414" s="120"/>
      <c r="F414" s="120"/>
      <c r="I414" s="218"/>
      <c r="J414" s="218"/>
    </row>
    <row r="415">
      <c r="A415" s="120"/>
      <c r="D415" s="166"/>
      <c r="E415" s="120"/>
      <c r="F415" s="120"/>
      <c r="I415" s="218"/>
      <c r="J415" s="218"/>
    </row>
    <row r="416">
      <c r="A416" s="120"/>
      <c r="D416" s="166"/>
      <c r="E416" s="120"/>
      <c r="F416" s="120"/>
      <c r="I416" s="218"/>
      <c r="J416" s="218"/>
    </row>
    <row r="417">
      <c r="A417" s="120"/>
      <c r="D417" s="166"/>
      <c r="E417" s="120"/>
      <c r="F417" s="120"/>
      <c r="I417" s="218"/>
      <c r="J417" s="218"/>
    </row>
    <row r="418">
      <c r="A418" s="120"/>
      <c r="D418" s="166"/>
      <c r="E418" s="120"/>
      <c r="F418" s="120"/>
      <c r="I418" s="218"/>
      <c r="J418" s="218"/>
    </row>
    <row r="419">
      <c r="A419" s="120"/>
      <c r="D419" s="166"/>
      <c r="E419" s="120"/>
      <c r="F419" s="120"/>
      <c r="I419" s="218"/>
      <c r="J419" s="218"/>
    </row>
    <row r="420">
      <c r="A420" s="120"/>
      <c r="D420" s="166"/>
      <c r="E420" s="120"/>
      <c r="F420" s="120"/>
      <c r="I420" s="218"/>
      <c r="J420" s="218"/>
    </row>
    <row r="421">
      <c r="A421" s="120"/>
      <c r="D421" s="166"/>
      <c r="E421" s="120"/>
      <c r="F421" s="120"/>
      <c r="I421" s="218"/>
      <c r="J421" s="218"/>
    </row>
    <row r="422">
      <c r="A422" s="120"/>
      <c r="D422" s="166"/>
      <c r="E422" s="120"/>
      <c r="F422" s="120"/>
      <c r="I422" s="218"/>
      <c r="J422" s="218"/>
    </row>
    <row r="423">
      <c r="A423" s="120"/>
      <c r="D423" s="166"/>
      <c r="E423" s="120"/>
      <c r="F423" s="120"/>
      <c r="I423" s="218"/>
      <c r="J423" s="218"/>
    </row>
    <row r="424">
      <c r="A424" s="120"/>
      <c r="D424" s="166"/>
      <c r="E424" s="120"/>
      <c r="F424" s="120"/>
      <c r="I424" s="218"/>
      <c r="J424" s="218"/>
    </row>
    <row r="425">
      <c r="A425" s="120"/>
      <c r="D425" s="166"/>
      <c r="E425" s="120"/>
      <c r="F425" s="120"/>
      <c r="I425" s="218"/>
      <c r="J425" s="218"/>
    </row>
    <row r="426">
      <c r="A426" s="120"/>
      <c r="D426" s="166"/>
      <c r="E426" s="120"/>
      <c r="F426" s="120"/>
      <c r="I426" s="218"/>
      <c r="J426" s="218"/>
    </row>
    <row r="427">
      <c r="A427" s="120"/>
      <c r="D427" s="166"/>
      <c r="E427" s="120"/>
      <c r="F427" s="120"/>
      <c r="I427" s="218"/>
      <c r="J427" s="218"/>
    </row>
    <row r="428">
      <c r="A428" s="120"/>
      <c r="D428" s="166"/>
      <c r="E428" s="120"/>
      <c r="F428" s="120"/>
      <c r="I428" s="218"/>
      <c r="J428" s="218"/>
    </row>
    <row r="429">
      <c r="A429" s="120"/>
      <c r="D429" s="166"/>
      <c r="E429" s="120"/>
      <c r="F429" s="120"/>
      <c r="I429" s="218"/>
      <c r="J429" s="218"/>
    </row>
    <row r="430">
      <c r="A430" s="120"/>
      <c r="D430" s="166"/>
      <c r="E430" s="120"/>
      <c r="F430" s="120"/>
      <c r="I430" s="218"/>
      <c r="J430" s="218"/>
    </row>
    <row r="431">
      <c r="A431" s="120"/>
      <c r="D431" s="166"/>
      <c r="E431" s="120"/>
      <c r="F431" s="120"/>
      <c r="I431" s="218"/>
      <c r="J431" s="218"/>
    </row>
    <row r="432">
      <c r="A432" s="120"/>
      <c r="D432" s="166"/>
      <c r="E432" s="120"/>
      <c r="F432" s="120"/>
      <c r="I432" s="218"/>
      <c r="J432" s="218"/>
    </row>
    <row r="433">
      <c r="A433" s="120"/>
      <c r="D433" s="166"/>
      <c r="E433" s="120"/>
      <c r="F433" s="120"/>
      <c r="I433" s="218"/>
      <c r="J433" s="218"/>
    </row>
    <row r="434">
      <c r="A434" s="120"/>
      <c r="D434" s="166"/>
      <c r="E434" s="120"/>
      <c r="F434" s="120"/>
      <c r="I434" s="218"/>
      <c r="J434" s="218"/>
    </row>
    <row r="435">
      <c r="A435" s="120"/>
      <c r="D435" s="166"/>
      <c r="E435" s="120"/>
      <c r="F435" s="120"/>
      <c r="I435" s="218"/>
      <c r="J435" s="218"/>
    </row>
    <row r="436">
      <c r="A436" s="120"/>
      <c r="D436" s="166"/>
      <c r="E436" s="120"/>
      <c r="F436" s="120"/>
      <c r="I436" s="218"/>
      <c r="J436" s="218"/>
    </row>
    <row r="437">
      <c r="A437" s="120"/>
      <c r="D437" s="166"/>
      <c r="E437" s="120"/>
      <c r="F437" s="120"/>
      <c r="I437" s="218"/>
      <c r="J437" s="218"/>
    </row>
    <row r="438">
      <c r="A438" s="120"/>
      <c r="D438" s="166"/>
      <c r="E438" s="120"/>
      <c r="F438" s="120"/>
      <c r="I438" s="218"/>
      <c r="J438" s="218"/>
    </row>
    <row r="439">
      <c r="A439" s="120"/>
      <c r="D439" s="166"/>
      <c r="E439" s="120"/>
      <c r="F439" s="120"/>
      <c r="I439" s="218"/>
      <c r="J439" s="218"/>
    </row>
    <row r="440">
      <c r="A440" s="120"/>
      <c r="D440" s="166"/>
      <c r="E440" s="120"/>
      <c r="F440" s="120"/>
      <c r="I440" s="218"/>
      <c r="J440" s="218"/>
    </row>
    <row r="441">
      <c r="A441" s="120"/>
      <c r="D441" s="166"/>
      <c r="E441" s="120"/>
      <c r="F441" s="120"/>
      <c r="I441" s="218"/>
      <c r="J441" s="218"/>
    </row>
    <row r="442">
      <c r="A442" s="120"/>
      <c r="D442" s="166"/>
      <c r="E442" s="120"/>
      <c r="F442" s="120"/>
      <c r="I442" s="218"/>
      <c r="J442" s="218"/>
    </row>
    <row r="443">
      <c r="A443" s="120"/>
      <c r="D443" s="166"/>
      <c r="E443" s="120"/>
      <c r="F443" s="120"/>
      <c r="I443" s="218"/>
      <c r="J443" s="218"/>
    </row>
    <row r="444">
      <c r="A444" s="120"/>
      <c r="D444" s="166"/>
      <c r="E444" s="120"/>
      <c r="F444" s="120"/>
      <c r="I444" s="218"/>
      <c r="J444" s="218"/>
    </row>
    <row r="445">
      <c r="A445" s="120"/>
      <c r="D445" s="166"/>
      <c r="E445" s="120"/>
      <c r="F445" s="120"/>
      <c r="I445" s="218"/>
      <c r="J445" s="218"/>
    </row>
    <row r="446">
      <c r="A446" s="120"/>
      <c r="D446" s="166"/>
      <c r="E446" s="120"/>
      <c r="F446" s="120"/>
      <c r="I446" s="218"/>
      <c r="J446" s="218"/>
    </row>
    <row r="447">
      <c r="A447" s="120"/>
      <c r="D447" s="166"/>
      <c r="E447" s="120"/>
      <c r="F447" s="120"/>
      <c r="I447" s="218"/>
      <c r="J447" s="218"/>
    </row>
    <row r="448">
      <c r="A448" s="120"/>
      <c r="D448" s="166"/>
      <c r="E448" s="120"/>
      <c r="F448" s="120"/>
      <c r="I448" s="218"/>
      <c r="J448" s="218"/>
    </row>
    <row r="449">
      <c r="A449" s="120"/>
      <c r="D449" s="166"/>
      <c r="E449" s="120"/>
      <c r="F449" s="120"/>
      <c r="I449" s="218"/>
      <c r="J449" s="218"/>
    </row>
    <row r="450">
      <c r="A450" s="120"/>
      <c r="D450" s="166"/>
      <c r="E450" s="120"/>
      <c r="F450" s="120"/>
      <c r="I450" s="218"/>
      <c r="J450" s="218"/>
    </row>
    <row r="451">
      <c r="A451" s="120"/>
      <c r="D451" s="166"/>
      <c r="E451" s="120"/>
      <c r="F451" s="120"/>
      <c r="I451" s="218"/>
      <c r="J451" s="218"/>
    </row>
    <row r="452">
      <c r="A452" s="120"/>
      <c r="D452" s="166"/>
      <c r="E452" s="120"/>
      <c r="F452" s="120"/>
      <c r="I452" s="218"/>
      <c r="J452" s="218"/>
    </row>
    <row r="453">
      <c r="A453" s="120"/>
      <c r="D453" s="166"/>
      <c r="E453" s="120"/>
      <c r="F453" s="120"/>
      <c r="I453" s="218"/>
      <c r="J453" s="218"/>
    </row>
    <row r="454">
      <c r="A454" s="120"/>
      <c r="D454" s="166"/>
      <c r="E454" s="120"/>
      <c r="F454" s="120"/>
      <c r="I454" s="218"/>
      <c r="J454" s="218"/>
    </row>
    <row r="455">
      <c r="A455" s="120"/>
      <c r="D455" s="166"/>
      <c r="E455" s="120"/>
      <c r="F455" s="120"/>
      <c r="I455" s="218"/>
      <c r="J455" s="218"/>
    </row>
    <row r="456">
      <c r="A456" s="120"/>
      <c r="D456" s="166"/>
      <c r="E456" s="120"/>
      <c r="F456" s="120"/>
      <c r="I456" s="218"/>
      <c r="J456" s="218"/>
    </row>
    <row r="457">
      <c r="A457" s="120"/>
      <c r="D457" s="166"/>
      <c r="E457" s="120"/>
      <c r="F457" s="120"/>
      <c r="I457" s="218"/>
      <c r="J457" s="218"/>
    </row>
    <row r="458">
      <c r="A458" s="120"/>
      <c r="D458" s="166"/>
      <c r="E458" s="120"/>
      <c r="F458" s="120"/>
      <c r="I458" s="218"/>
      <c r="J458" s="218"/>
    </row>
    <row r="459">
      <c r="A459" s="120"/>
      <c r="D459" s="166"/>
      <c r="E459" s="120"/>
      <c r="F459" s="120"/>
      <c r="I459" s="218"/>
      <c r="J459" s="218"/>
    </row>
    <row r="460">
      <c r="A460" s="120"/>
      <c r="D460" s="166"/>
      <c r="E460" s="120"/>
      <c r="F460" s="120"/>
      <c r="I460" s="218"/>
      <c r="J460" s="218"/>
    </row>
    <row r="461">
      <c r="A461" s="120"/>
      <c r="D461" s="166"/>
      <c r="E461" s="120"/>
      <c r="F461" s="120"/>
      <c r="I461" s="218"/>
      <c r="J461" s="218"/>
    </row>
    <row r="462">
      <c r="A462" s="120"/>
      <c r="D462" s="166"/>
      <c r="E462" s="120"/>
      <c r="F462" s="120"/>
      <c r="I462" s="218"/>
      <c r="J462" s="218"/>
    </row>
    <row r="463">
      <c r="A463" s="120"/>
      <c r="D463" s="166"/>
      <c r="E463" s="120"/>
      <c r="F463" s="120"/>
      <c r="I463" s="218"/>
      <c r="J463" s="218"/>
    </row>
    <row r="464">
      <c r="A464" s="120"/>
      <c r="D464" s="166"/>
      <c r="E464" s="120"/>
      <c r="F464" s="120"/>
      <c r="I464" s="218"/>
      <c r="J464" s="218"/>
    </row>
    <row r="465">
      <c r="A465" s="120"/>
      <c r="D465" s="166"/>
      <c r="E465" s="120"/>
      <c r="F465" s="120"/>
      <c r="I465" s="218"/>
      <c r="J465" s="218"/>
    </row>
    <row r="466">
      <c r="A466" s="120"/>
      <c r="D466" s="166"/>
      <c r="E466" s="120"/>
      <c r="F466" s="120"/>
      <c r="I466" s="218"/>
      <c r="J466" s="218"/>
    </row>
    <row r="467">
      <c r="A467" s="120"/>
      <c r="D467" s="166"/>
      <c r="E467" s="120"/>
      <c r="F467" s="120"/>
      <c r="I467" s="218"/>
      <c r="J467" s="218"/>
    </row>
    <row r="468">
      <c r="A468" s="120"/>
      <c r="D468" s="166"/>
      <c r="E468" s="120"/>
      <c r="F468" s="120"/>
      <c r="I468" s="218"/>
      <c r="J468" s="218"/>
    </row>
    <row r="469">
      <c r="A469" s="120"/>
      <c r="D469" s="166"/>
      <c r="E469" s="120"/>
      <c r="F469" s="120"/>
      <c r="I469" s="218"/>
      <c r="J469" s="218"/>
    </row>
    <row r="470">
      <c r="A470" s="120"/>
      <c r="D470" s="166"/>
      <c r="E470" s="120"/>
      <c r="F470" s="120"/>
      <c r="I470" s="218"/>
      <c r="J470" s="218"/>
    </row>
    <row r="471">
      <c r="A471" s="120"/>
      <c r="D471" s="166"/>
      <c r="E471" s="120"/>
      <c r="F471" s="120"/>
      <c r="I471" s="218"/>
      <c r="J471" s="218"/>
    </row>
    <row r="472">
      <c r="A472" s="120"/>
      <c r="D472" s="166"/>
      <c r="E472" s="120"/>
      <c r="F472" s="120"/>
      <c r="I472" s="218"/>
      <c r="J472" s="218"/>
    </row>
    <row r="473">
      <c r="A473" s="120"/>
      <c r="D473" s="166"/>
      <c r="E473" s="120"/>
      <c r="F473" s="120"/>
      <c r="I473" s="218"/>
      <c r="J473" s="218"/>
    </row>
    <row r="474">
      <c r="A474" s="120"/>
      <c r="D474" s="166"/>
      <c r="E474" s="120"/>
      <c r="F474" s="120"/>
      <c r="I474" s="218"/>
      <c r="J474" s="218"/>
    </row>
    <row r="475">
      <c r="A475" s="120"/>
      <c r="D475" s="166"/>
      <c r="E475" s="120"/>
      <c r="F475" s="120"/>
      <c r="I475" s="218"/>
      <c r="J475" s="218"/>
    </row>
    <row r="476">
      <c r="A476" s="120"/>
      <c r="D476" s="166"/>
      <c r="E476" s="120"/>
      <c r="F476" s="120"/>
      <c r="I476" s="218"/>
      <c r="J476" s="218"/>
    </row>
    <row r="477">
      <c r="A477" s="120"/>
      <c r="D477" s="166"/>
      <c r="E477" s="120"/>
      <c r="F477" s="120"/>
      <c r="I477" s="218"/>
      <c r="J477" s="218"/>
    </row>
    <row r="478">
      <c r="A478" s="120"/>
      <c r="D478" s="166"/>
      <c r="E478" s="120"/>
      <c r="F478" s="120"/>
      <c r="I478" s="218"/>
      <c r="J478" s="218"/>
    </row>
    <row r="479">
      <c r="A479" s="120"/>
      <c r="D479" s="166"/>
      <c r="E479" s="120"/>
      <c r="F479" s="120"/>
      <c r="I479" s="218"/>
      <c r="J479" s="218"/>
    </row>
    <row r="480">
      <c r="A480" s="120"/>
      <c r="D480" s="166"/>
      <c r="E480" s="120"/>
      <c r="F480" s="120"/>
      <c r="I480" s="218"/>
      <c r="J480" s="218"/>
    </row>
    <row r="481">
      <c r="A481" s="120"/>
      <c r="D481" s="166"/>
      <c r="E481" s="120"/>
      <c r="F481" s="120"/>
      <c r="I481" s="218"/>
      <c r="J481" s="218"/>
    </row>
    <row r="482">
      <c r="A482" s="120"/>
      <c r="D482" s="166"/>
      <c r="E482" s="120"/>
      <c r="F482" s="120"/>
      <c r="I482" s="218"/>
      <c r="J482" s="218"/>
    </row>
    <row r="483">
      <c r="A483" s="120"/>
      <c r="D483" s="166"/>
      <c r="E483" s="120"/>
      <c r="F483" s="120"/>
      <c r="I483" s="218"/>
      <c r="J483" s="218"/>
    </row>
    <row r="484">
      <c r="A484" s="120"/>
      <c r="D484" s="166"/>
      <c r="E484" s="120"/>
      <c r="F484" s="120"/>
      <c r="I484" s="218"/>
      <c r="J484" s="218"/>
    </row>
    <row r="485">
      <c r="A485" s="120"/>
      <c r="D485" s="166"/>
      <c r="E485" s="120"/>
      <c r="F485" s="120"/>
      <c r="I485" s="218"/>
      <c r="J485" s="218"/>
    </row>
    <row r="486">
      <c r="A486" s="120"/>
      <c r="D486" s="166"/>
      <c r="E486" s="120"/>
      <c r="F486" s="120"/>
      <c r="I486" s="218"/>
      <c r="J486" s="218"/>
    </row>
    <row r="487">
      <c r="A487" s="120"/>
      <c r="D487" s="166"/>
      <c r="E487" s="120"/>
      <c r="F487" s="120"/>
      <c r="I487" s="218"/>
      <c r="J487" s="218"/>
    </row>
    <row r="488">
      <c r="A488" s="120"/>
      <c r="D488" s="166"/>
      <c r="E488" s="120"/>
      <c r="F488" s="120"/>
      <c r="I488" s="218"/>
      <c r="J488" s="218"/>
    </row>
    <row r="489">
      <c r="A489" s="120"/>
      <c r="D489" s="166"/>
      <c r="E489" s="120"/>
      <c r="F489" s="120"/>
      <c r="I489" s="218"/>
      <c r="J489" s="218"/>
    </row>
    <row r="490">
      <c r="A490" s="120"/>
      <c r="D490" s="166"/>
      <c r="E490" s="120"/>
      <c r="F490" s="120"/>
      <c r="I490" s="218"/>
      <c r="J490" s="218"/>
    </row>
    <row r="491">
      <c r="A491" s="120"/>
      <c r="D491" s="166"/>
      <c r="E491" s="120"/>
      <c r="F491" s="120"/>
      <c r="I491" s="218"/>
      <c r="J491" s="218"/>
    </row>
    <row r="492">
      <c r="A492" s="120"/>
      <c r="D492" s="166"/>
      <c r="E492" s="120"/>
      <c r="F492" s="120"/>
      <c r="I492" s="218"/>
      <c r="J492" s="218"/>
    </row>
    <row r="493">
      <c r="A493" s="120"/>
      <c r="D493" s="166"/>
      <c r="E493" s="120"/>
      <c r="F493" s="120"/>
      <c r="I493" s="218"/>
      <c r="J493" s="218"/>
    </row>
    <row r="494">
      <c r="A494" s="120"/>
      <c r="D494" s="166"/>
      <c r="E494" s="120"/>
      <c r="F494" s="120"/>
      <c r="I494" s="218"/>
      <c r="J494" s="218"/>
    </row>
    <row r="495">
      <c r="A495" s="120"/>
      <c r="D495" s="166"/>
      <c r="E495" s="120"/>
      <c r="F495" s="120"/>
      <c r="I495" s="218"/>
      <c r="J495" s="218"/>
    </row>
    <row r="496">
      <c r="A496" s="120"/>
      <c r="D496" s="166"/>
      <c r="E496" s="120"/>
      <c r="F496" s="120"/>
      <c r="I496" s="218"/>
      <c r="J496" s="218"/>
    </row>
    <row r="497">
      <c r="A497" s="120"/>
      <c r="D497" s="166"/>
      <c r="E497" s="120"/>
      <c r="F497" s="120"/>
      <c r="I497" s="218"/>
      <c r="J497" s="218"/>
    </row>
    <row r="498">
      <c r="A498" s="120"/>
      <c r="D498" s="166"/>
      <c r="E498" s="120"/>
      <c r="F498" s="120"/>
      <c r="I498" s="218"/>
      <c r="J498" s="218"/>
    </row>
    <row r="499">
      <c r="A499" s="120"/>
      <c r="D499" s="166"/>
      <c r="E499" s="120"/>
      <c r="F499" s="120"/>
      <c r="I499" s="218"/>
      <c r="J499" s="218"/>
    </row>
    <row r="500">
      <c r="A500" s="120"/>
      <c r="D500" s="166"/>
      <c r="E500" s="120"/>
      <c r="F500" s="120"/>
      <c r="I500" s="218"/>
      <c r="J500" s="218"/>
    </row>
    <row r="501">
      <c r="A501" s="120"/>
      <c r="D501" s="166"/>
      <c r="E501" s="120"/>
      <c r="F501" s="120"/>
      <c r="I501" s="218"/>
      <c r="J501" s="218"/>
    </row>
    <row r="502">
      <c r="A502" s="120"/>
      <c r="D502" s="166"/>
      <c r="E502" s="120"/>
      <c r="F502" s="120"/>
      <c r="I502" s="218"/>
      <c r="J502" s="218"/>
    </row>
    <row r="503">
      <c r="A503" s="120"/>
      <c r="D503" s="166"/>
      <c r="E503" s="120"/>
      <c r="F503" s="120"/>
      <c r="I503" s="218"/>
      <c r="J503" s="218"/>
    </row>
    <row r="504">
      <c r="A504" s="120"/>
      <c r="D504" s="166"/>
      <c r="E504" s="120"/>
      <c r="F504" s="120"/>
      <c r="I504" s="218"/>
      <c r="J504" s="218"/>
    </row>
    <row r="505">
      <c r="A505" s="120"/>
      <c r="D505" s="166"/>
      <c r="E505" s="120"/>
      <c r="F505" s="120"/>
      <c r="I505" s="218"/>
      <c r="J505" s="218"/>
    </row>
    <row r="506">
      <c r="A506" s="120"/>
      <c r="D506" s="166"/>
      <c r="E506" s="120"/>
      <c r="F506" s="120"/>
      <c r="I506" s="218"/>
      <c r="J506" s="218"/>
    </row>
    <row r="507">
      <c r="A507" s="120"/>
      <c r="D507" s="166"/>
      <c r="E507" s="120"/>
      <c r="F507" s="120"/>
      <c r="I507" s="218"/>
      <c r="J507" s="218"/>
    </row>
    <row r="508">
      <c r="A508" s="120"/>
      <c r="D508" s="166"/>
      <c r="E508" s="120"/>
      <c r="F508" s="120"/>
      <c r="I508" s="218"/>
      <c r="J508" s="218"/>
    </row>
    <row r="509">
      <c r="A509" s="120"/>
      <c r="D509" s="166"/>
      <c r="E509" s="120"/>
      <c r="F509" s="120"/>
      <c r="I509" s="218"/>
      <c r="J509" s="218"/>
    </row>
    <row r="510">
      <c r="A510" s="120"/>
      <c r="D510" s="166"/>
      <c r="E510" s="120"/>
      <c r="F510" s="120"/>
      <c r="I510" s="218"/>
      <c r="J510" s="218"/>
    </row>
    <row r="511">
      <c r="A511" s="120"/>
      <c r="D511" s="166"/>
      <c r="E511" s="120"/>
      <c r="F511" s="120"/>
      <c r="I511" s="218"/>
      <c r="J511" s="218"/>
    </row>
    <row r="512">
      <c r="A512" s="120"/>
      <c r="D512" s="166"/>
      <c r="E512" s="120"/>
      <c r="F512" s="120"/>
      <c r="I512" s="218"/>
      <c r="J512" s="218"/>
    </row>
    <row r="513">
      <c r="A513" s="120"/>
      <c r="D513" s="166"/>
      <c r="E513" s="120"/>
      <c r="F513" s="120"/>
      <c r="I513" s="218"/>
      <c r="J513" s="218"/>
    </row>
    <row r="514">
      <c r="A514" s="120"/>
      <c r="D514" s="166"/>
      <c r="E514" s="120"/>
      <c r="F514" s="120"/>
      <c r="I514" s="218"/>
      <c r="J514" s="218"/>
    </row>
    <row r="515">
      <c r="A515" s="120"/>
      <c r="D515" s="166"/>
      <c r="E515" s="120"/>
      <c r="F515" s="120"/>
      <c r="I515" s="218"/>
      <c r="J515" s="218"/>
    </row>
    <row r="516">
      <c r="A516" s="120"/>
      <c r="D516" s="166"/>
      <c r="E516" s="120"/>
      <c r="F516" s="120"/>
      <c r="I516" s="218"/>
      <c r="J516" s="218"/>
    </row>
    <row r="517">
      <c r="A517" s="120"/>
      <c r="D517" s="166"/>
      <c r="E517" s="120"/>
      <c r="F517" s="120"/>
      <c r="I517" s="218"/>
      <c r="J517" s="218"/>
    </row>
    <row r="518">
      <c r="A518" s="120"/>
      <c r="D518" s="166"/>
      <c r="E518" s="120"/>
      <c r="F518" s="120"/>
      <c r="I518" s="218"/>
      <c r="J518" s="218"/>
    </row>
    <row r="519">
      <c r="A519" s="120"/>
      <c r="D519" s="166"/>
      <c r="E519" s="120"/>
      <c r="F519" s="120"/>
      <c r="I519" s="218"/>
      <c r="J519" s="218"/>
    </row>
    <row r="520">
      <c r="A520" s="120"/>
      <c r="D520" s="166"/>
      <c r="E520" s="120"/>
      <c r="F520" s="120"/>
      <c r="I520" s="218"/>
      <c r="J520" s="218"/>
    </row>
    <row r="521">
      <c r="A521" s="120"/>
      <c r="D521" s="166"/>
      <c r="E521" s="120"/>
      <c r="F521" s="120"/>
      <c r="I521" s="218"/>
      <c r="J521" s="218"/>
    </row>
    <row r="522">
      <c r="A522" s="120"/>
      <c r="D522" s="166"/>
      <c r="E522" s="120"/>
      <c r="F522" s="120"/>
      <c r="I522" s="218"/>
      <c r="J522" s="218"/>
    </row>
    <row r="523">
      <c r="A523" s="120"/>
      <c r="D523" s="166"/>
      <c r="E523" s="120"/>
      <c r="F523" s="120"/>
      <c r="I523" s="218"/>
      <c r="J523" s="218"/>
    </row>
    <row r="524">
      <c r="A524" s="120"/>
      <c r="D524" s="166"/>
      <c r="E524" s="120"/>
      <c r="F524" s="120"/>
      <c r="I524" s="218"/>
      <c r="J524" s="218"/>
    </row>
    <row r="525">
      <c r="A525" s="120"/>
      <c r="D525" s="166"/>
      <c r="E525" s="120"/>
      <c r="F525" s="120"/>
      <c r="I525" s="218"/>
      <c r="J525" s="218"/>
    </row>
    <row r="526">
      <c r="A526" s="120"/>
      <c r="D526" s="166"/>
      <c r="E526" s="120"/>
      <c r="F526" s="120"/>
      <c r="I526" s="218"/>
      <c r="J526" s="218"/>
    </row>
    <row r="527">
      <c r="A527" s="120"/>
      <c r="D527" s="166"/>
      <c r="E527" s="120"/>
      <c r="F527" s="120"/>
      <c r="I527" s="218"/>
      <c r="J527" s="218"/>
    </row>
    <row r="528">
      <c r="A528" s="120"/>
      <c r="D528" s="166"/>
      <c r="E528" s="120"/>
      <c r="F528" s="120"/>
      <c r="I528" s="218"/>
      <c r="J528" s="218"/>
    </row>
    <row r="529">
      <c r="A529" s="120"/>
      <c r="D529" s="166"/>
      <c r="E529" s="120"/>
      <c r="F529" s="120"/>
      <c r="I529" s="218"/>
      <c r="J529" s="218"/>
    </row>
    <row r="530">
      <c r="A530" s="120"/>
      <c r="D530" s="166"/>
      <c r="E530" s="120"/>
      <c r="F530" s="120"/>
      <c r="I530" s="218"/>
      <c r="J530" s="218"/>
    </row>
    <row r="531">
      <c r="A531" s="120"/>
      <c r="D531" s="166"/>
      <c r="E531" s="120"/>
      <c r="F531" s="120"/>
      <c r="I531" s="218"/>
      <c r="J531" s="218"/>
    </row>
    <row r="532">
      <c r="A532" s="120"/>
      <c r="D532" s="166"/>
      <c r="E532" s="120"/>
      <c r="F532" s="120"/>
      <c r="I532" s="218"/>
      <c r="J532" s="218"/>
    </row>
    <row r="533">
      <c r="A533" s="120"/>
      <c r="D533" s="166"/>
      <c r="E533" s="120"/>
      <c r="F533" s="120"/>
      <c r="I533" s="218"/>
      <c r="J533" s="218"/>
    </row>
    <row r="534">
      <c r="A534" s="120"/>
      <c r="D534" s="166"/>
      <c r="E534" s="120"/>
      <c r="F534" s="120"/>
      <c r="I534" s="218"/>
      <c r="J534" s="218"/>
    </row>
    <row r="535">
      <c r="A535" s="120"/>
      <c r="D535" s="166"/>
      <c r="E535" s="120"/>
      <c r="F535" s="120"/>
      <c r="I535" s="218"/>
      <c r="J535" s="218"/>
    </row>
    <row r="536">
      <c r="A536" s="120"/>
      <c r="D536" s="166"/>
      <c r="E536" s="120"/>
      <c r="F536" s="120"/>
      <c r="I536" s="218"/>
      <c r="J536" s="218"/>
    </row>
    <row r="537">
      <c r="A537" s="120"/>
      <c r="D537" s="166"/>
      <c r="E537" s="120"/>
      <c r="F537" s="120"/>
      <c r="I537" s="218"/>
      <c r="J537" s="218"/>
    </row>
    <row r="538">
      <c r="A538" s="120"/>
      <c r="D538" s="166"/>
      <c r="E538" s="120"/>
      <c r="F538" s="120"/>
      <c r="I538" s="218"/>
      <c r="J538" s="218"/>
    </row>
    <row r="539">
      <c r="A539" s="120"/>
      <c r="D539" s="166"/>
      <c r="E539" s="120"/>
      <c r="F539" s="120"/>
      <c r="I539" s="218"/>
      <c r="J539" s="218"/>
    </row>
    <row r="540">
      <c r="A540" s="120"/>
      <c r="D540" s="166"/>
      <c r="E540" s="120"/>
      <c r="F540" s="120"/>
      <c r="I540" s="218"/>
      <c r="J540" s="218"/>
    </row>
    <row r="541">
      <c r="A541" s="120"/>
      <c r="D541" s="166"/>
      <c r="E541" s="120"/>
      <c r="F541" s="120"/>
      <c r="I541" s="218"/>
      <c r="J541" s="218"/>
    </row>
    <row r="542">
      <c r="A542" s="120"/>
      <c r="D542" s="166"/>
      <c r="E542" s="120"/>
      <c r="F542" s="120"/>
      <c r="I542" s="218"/>
      <c r="J542" s="218"/>
    </row>
    <row r="543">
      <c r="A543" s="120"/>
      <c r="D543" s="166"/>
      <c r="E543" s="120"/>
      <c r="F543" s="120"/>
      <c r="I543" s="218"/>
      <c r="J543" s="218"/>
    </row>
    <row r="544">
      <c r="A544" s="120"/>
      <c r="D544" s="166"/>
      <c r="E544" s="120"/>
      <c r="F544" s="120"/>
      <c r="I544" s="218"/>
      <c r="J544" s="218"/>
    </row>
    <row r="545">
      <c r="A545" s="120"/>
      <c r="D545" s="166"/>
      <c r="E545" s="120"/>
      <c r="F545" s="120"/>
      <c r="I545" s="218"/>
      <c r="J545" s="218"/>
    </row>
    <row r="546">
      <c r="A546" s="120"/>
      <c r="D546" s="166"/>
      <c r="E546" s="120"/>
      <c r="F546" s="120"/>
      <c r="I546" s="218"/>
      <c r="J546" s="218"/>
    </row>
    <row r="547">
      <c r="A547" s="120"/>
      <c r="D547" s="166"/>
      <c r="E547" s="120"/>
      <c r="F547" s="120"/>
      <c r="I547" s="218"/>
      <c r="J547" s="218"/>
    </row>
    <row r="548">
      <c r="A548" s="120"/>
      <c r="D548" s="166"/>
      <c r="E548" s="120"/>
      <c r="F548" s="120"/>
      <c r="I548" s="218"/>
      <c r="J548" s="218"/>
    </row>
    <row r="549">
      <c r="A549" s="120"/>
      <c r="D549" s="166"/>
      <c r="E549" s="120"/>
      <c r="F549" s="120"/>
      <c r="I549" s="218"/>
      <c r="J549" s="218"/>
    </row>
    <row r="550">
      <c r="A550" s="120"/>
      <c r="D550" s="166"/>
      <c r="E550" s="120"/>
      <c r="F550" s="120"/>
      <c r="I550" s="218"/>
      <c r="J550" s="218"/>
    </row>
    <row r="551">
      <c r="A551" s="120"/>
      <c r="D551" s="166"/>
      <c r="E551" s="120"/>
      <c r="F551" s="120"/>
      <c r="I551" s="218"/>
      <c r="J551" s="218"/>
    </row>
    <row r="552">
      <c r="A552" s="120"/>
      <c r="D552" s="166"/>
      <c r="E552" s="120"/>
      <c r="F552" s="120"/>
      <c r="I552" s="218"/>
      <c r="J552" s="218"/>
    </row>
    <row r="553">
      <c r="A553" s="120"/>
      <c r="D553" s="166"/>
      <c r="E553" s="120"/>
      <c r="F553" s="120"/>
      <c r="I553" s="218"/>
      <c r="J553" s="218"/>
    </row>
    <row r="554">
      <c r="A554" s="120"/>
      <c r="D554" s="166"/>
      <c r="E554" s="120"/>
      <c r="F554" s="120"/>
      <c r="I554" s="218"/>
      <c r="J554" s="218"/>
    </row>
    <row r="555">
      <c r="A555" s="120"/>
      <c r="D555" s="166"/>
      <c r="E555" s="120"/>
      <c r="F555" s="120"/>
      <c r="I555" s="218"/>
      <c r="J555" s="218"/>
    </row>
    <row r="556">
      <c r="A556" s="120"/>
      <c r="D556" s="166"/>
      <c r="E556" s="120"/>
      <c r="F556" s="120"/>
      <c r="I556" s="218"/>
      <c r="J556" s="218"/>
    </row>
    <row r="557">
      <c r="A557" s="120"/>
      <c r="D557" s="166"/>
      <c r="E557" s="120"/>
      <c r="F557" s="120"/>
      <c r="I557" s="218"/>
      <c r="J557" s="218"/>
    </row>
    <row r="558">
      <c r="A558" s="120"/>
      <c r="D558" s="166"/>
      <c r="E558" s="120"/>
      <c r="F558" s="120"/>
      <c r="I558" s="218"/>
      <c r="J558" s="218"/>
    </row>
    <row r="559">
      <c r="A559" s="120"/>
      <c r="D559" s="166"/>
      <c r="E559" s="120"/>
      <c r="F559" s="120"/>
      <c r="I559" s="218"/>
      <c r="J559" s="218"/>
    </row>
    <row r="560">
      <c r="A560" s="120"/>
      <c r="D560" s="166"/>
      <c r="E560" s="120"/>
      <c r="F560" s="120"/>
      <c r="I560" s="218"/>
      <c r="J560" s="218"/>
    </row>
    <row r="561">
      <c r="A561" s="120"/>
      <c r="D561" s="166"/>
      <c r="E561" s="120"/>
      <c r="F561" s="120"/>
      <c r="I561" s="218"/>
      <c r="J561" s="218"/>
    </row>
    <row r="562">
      <c r="A562" s="120"/>
      <c r="D562" s="166"/>
      <c r="E562" s="120"/>
      <c r="F562" s="120"/>
      <c r="I562" s="218"/>
      <c r="J562" s="218"/>
    </row>
    <row r="563">
      <c r="A563" s="120"/>
      <c r="D563" s="166"/>
      <c r="E563" s="120"/>
      <c r="F563" s="120"/>
      <c r="I563" s="218"/>
      <c r="J563" s="218"/>
    </row>
    <row r="564">
      <c r="A564" s="120"/>
      <c r="D564" s="166"/>
      <c r="E564" s="120"/>
      <c r="F564" s="120"/>
      <c r="I564" s="218"/>
      <c r="J564" s="218"/>
    </row>
    <row r="565">
      <c r="A565" s="120"/>
      <c r="D565" s="166"/>
      <c r="E565" s="120"/>
      <c r="F565" s="120"/>
      <c r="I565" s="218"/>
      <c r="J565" s="218"/>
    </row>
    <row r="566">
      <c r="A566" s="120"/>
      <c r="D566" s="166"/>
      <c r="E566" s="120"/>
      <c r="F566" s="120"/>
      <c r="I566" s="218"/>
      <c r="J566" s="218"/>
    </row>
    <row r="567">
      <c r="A567" s="120"/>
      <c r="D567" s="166"/>
      <c r="E567" s="120"/>
      <c r="F567" s="120"/>
      <c r="I567" s="218"/>
      <c r="J567" s="218"/>
    </row>
    <row r="568">
      <c r="A568" s="120"/>
      <c r="D568" s="166"/>
      <c r="E568" s="120"/>
      <c r="F568" s="120"/>
      <c r="I568" s="218"/>
      <c r="J568" s="218"/>
    </row>
    <row r="569">
      <c r="A569" s="120"/>
      <c r="D569" s="166"/>
      <c r="E569" s="120"/>
      <c r="F569" s="120"/>
      <c r="I569" s="218"/>
      <c r="J569" s="218"/>
    </row>
    <row r="570">
      <c r="A570" s="120"/>
      <c r="D570" s="166"/>
      <c r="E570" s="120"/>
      <c r="F570" s="120"/>
      <c r="I570" s="218"/>
      <c r="J570" s="218"/>
    </row>
    <row r="571">
      <c r="A571" s="120"/>
      <c r="D571" s="166"/>
      <c r="E571" s="120"/>
      <c r="F571" s="120"/>
      <c r="I571" s="218"/>
      <c r="J571" s="218"/>
    </row>
    <row r="572">
      <c r="A572" s="120"/>
      <c r="D572" s="166"/>
      <c r="E572" s="120"/>
      <c r="F572" s="120"/>
      <c r="I572" s="218"/>
      <c r="J572" s="218"/>
    </row>
    <row r="573">
      <c r="A573" s="120"/>
      <c r="D573" s="166"/>
      <c r="E573" s="120"/>
      <c r="F573" s="120"/>
      <c r="I573" s="218"/>
      <c r="J573" s="218"/>
    </row>
    <row r="574">
      <c r="A574" s="120"/>
      <c r="D574" s="166"/>
      <c r="E574" s="120"/>
      <c r="F574" s="120"/>
      <c r="I574" s="218"/>
      <c r="J574" s="218"/>
    </row>
    <row r="575">
      <c r="A575" s="120"/>
      <c r="D575" s="166"/>
      <c r="E575" s="120"/>
      <c r="F575" s="120"/>
      <c r="I575" s="218"/>
      <c r="J575" s="218"/>
    </row>
    <row r="576">
      <c r="A576" s="120"/>
      <c r="D576" s="166"/>
      <c r="E576" s="120"/>
      <c r="F576" s="120"/>
      <c r="I576" s="218"/>
      <c r="J576" s="218"/>
    </row>
    <row r="577">
      <c r="A577" s="120"/>
      <c r="D577" s="166"/>
      <c r="E577" s="120"/>
      <c r="F577" s="120"/>
      <c r="I577" s="218"/>
      <c r="J577" s="218"/>
    </row>
    <row r="578">
      <c r="A578" s="120"/>
      <c r="D578" s="166"/>
      <c r="E578" s="120"/>
      <c r="F578" s="120"/>
      <c r="I578" s="218"/>
      <c r="J578" s="218"/>
    </row>
    <row r="579">
      <c r="A579" s="120"/>
      <c r="D579" s="166"/>
      <c r="E579" s="120"/>
      <c r="F579" s="120"/>
      <c r="I579" s="218"/>
      <c r="J579" s="218"/>
    </row>
    <row r="580">
      <c r="A580" s="120"/>
      <c r="D580" s="166"/>
      <c r="E580" s="120"/>
      <c r="F580" s="120"/>
      <c r="I580" s="218"/>
      <c r="J580" s="218"/>
    </row>
    <row r="581">
      <c r="A581" s="120"/>
      <c r="D581" s="166"/>
      <c r="E581" s="120"/>
      <c r="F581" s="120"/>
      <c r="I581" s="218"/>
      <c r="J581" s="218"/>
    </row>
    <row r="582">
      <c r="A582" s="120"/>
      <c r="D582" s="166"/>
      <c r="E582" s="120"/>
      <c r="F582" s="120"/>
      <c r="I582" s="218"/>
      <c r="J582" s="218"/>
    </row>
    <row r="583">
      <c r="A583" s="120"/>
      <c r="D583" s="166"/>
      <c r="E583" s="120"/>
      <c r="F583" s="120"/>
      <c r="I583" s="218"/>
      <c r="J583" s="218"/>
    </row>
    <row r="584">
      <c r="A584" s="120"/>
      <c r="D584" s="166"/>
      <c r="E584" s="120"/>
      <c r="F584" s="120"/>
      <c r="I584" s="218"/>
      <c r="J584" s="218"/>
    </row>
    <row r="585">
      <c r="A585" s="120"/>
      <c r="D585" s="166"/>
      <c r="E585" s="120"/>
      <c r="F585" s="120"/>
      <c r="I585" s="218"/>
      <c r="J585" s="218"/>
    </row>
    <row r="586">
      <c r="A586" s="120"/>
      <c r="D586" s="166"/>
      <c r="E586" s="120"/>
      <c r="F586" s="120"/>
      <c r="I586" s="218"/>
      <c r="J586" s="218"/>
    </row>
    <row r="587">
      <c r="A587" s="120"/>
      <c r="D587" s="166"/>
      <c r="E587" s="120"/>
      <c r="F587" s="120"/>
      <c r="I587" s="218"/>
      <c r="J587" s="218"/>
    </row>
    <row r="588">
      <c r="A588" s="120"/>
      <c r="D588" s="166"/>
      <c r="E588" s="120"/>
      <c r="F588" s="120"/>
      <c r="I588" s="218"/>
      <c r="J588" s="218"/>
    </row>
    <row r="589">
      <c r="A589" s="120"/>
      <c r="D589" s="166"/>
      <c r="E589" s="120"/>
      <c r="F589" s="120"/>
      <c r="I589" s="218"/>
      <c r="J589" s="218"/>
    </row>
    <row r="590">
      <c r="A590" s="120"/>
      <c r="D590" s="166"/>
      <c r="E590" s="120"/>
      <c r="F590" s="120"/>
      <c r="I590" s="218"/>
      <c r="J590" s="218"/>
    </row>
    <row r="591">
      <c r="A591" s="120"/>
      <c r="D591" s="166"/>
      <c r="E591" s="120"/>
      <c r="F591" s="120"/>
      <c r="I591" s="218"/>
      <c r="J591" s="218"/>
    </row>
    <row r="592">
      <c r="A592" s="120"/>
      <c r="D592" s="166"/>
      <c r="E592" s="120"/>
      <c r="F592" s="120"/>
      <c r="I592" s="218"/>
      <c r="J592" s="218"/>
    </row>
    <row r="593">
      <c r="A593" s="120"/>
      <c r="D593" s="166"/>
      <c r="E593" s="120"/>
      <c r="F593" s="120"/>
      <c r="I593" s="218"/>
      <c r="J593" s="218"/>
    </row>
    <row r="594">
      <c r="A594" s="120"/>
      <c r="D594" s="166"/>
      <c r="E594" s="120"/>
      <c r="F594" s="120"/>
      <c r="I594" s="218"/>
      <c r="J594" s="218"/>
    </row>
    <row r="595">
      <c r="A595" s="120"/>
      <c r="D595" s="166"/>
      <c r="E595" s="120"/>
      <c r="F595" s="120"/>
      <c r="I595" s="218"/>
      <c r="J595" s="218"/>
    </row>
    <row r="596">
      <c r="A596" s="120"/>
      <c r="D596" s="166"/>
      <c r="E596" s="120"/>
      <c r="F596" s="120"/>
      <c r="I596" s="218"/>
      <c r="J596" s="218"/>
    </row>
    <row r="597">
      <c r="A597" s="120"/>
      <c r="D597" s="166"/>
      <c r="E597" s="120"/>
      <c r="F597" s="120"/>
      <c r="I597" s="218"/>
      <c r="J597" s="218"/>
    </row>
    <row r="598">
      <c r="A598" s="120"/>
      <c r="D598" s="166"/>
      <c r="E598" s="120"/>
      <c r="F598" s="120"/>
      <c r="I598" s="218"/>
      <c r="J598" s="218"/>
    </row>
    <row r="599">
      <c r="A599" s="120"/>
      <c r="D599" s="166"/>
      <c r="E599" s="120"/>
      <c r="F599" s="120"/>
      <c r="I599" s="218"/>
      <c r="J599" s="218"/>
    </row>
    <row r="600">
      <c r="A600" s="120"/>
      <c r="D600" s="166"/>
      <c r="E600" s="120"/>
      <c r="F600" s="120"/>
      <c r="I600" s="218"/>
      <c r="J600" s="218"/>
    </row>
    <row r="601">
      <c r="A601" s="120"/>
      <c r="D601" s="166"/>
      <c r="E601" s="120"/>
      <c r="F601" s="120"/>
      <c r="I601" s="218"/>
      <c r="J601" s="218"/>
    </row>
    <row r="602">
      <c r="A602" s="120"/>
      <c r="D602" s="166"/>
      <c r="E602" s="120"/>
      <c r="F602" s="120"/>
      <c r="I602" s="218"/>
      <c r="J602" s="218"/>
    </row>
    <row r="603">
      <c r="A603" s="120"/>
      <c r="D603" s="166"/>
      <c r="E603" s="120"/>
      <c r="F603" s="120"/>
      <c r="I603" s="218"/>
      <c r="J603" s="218"/>
    </row>
    <row r="604">
      <c r="A604" s="120"/>
      <c r="D604" s="166"/>
      <c r="E604" s="120"/>
      <c r="F604" s="120"/>
      <c r="I604" s="218"/>
      <c r="J604" s="218"/>
    </row>
    <row r="605">
      <c r="A605" s="120"/>
      <c r="D605" s="166"/>
      <c r="E605" s="120"/>
      <c r="F605" s="120"/>
      <c r="I605" s="218"/>
      <c r="J605" s="218"/>
    </row>
    <row r="606">
      <c r="A606" s="120"/>
      <c r="D606" s="166"/>
      <c r="E606" s="120"/>
      <c r="F606" s="120"/>
      <c r="I606" s="218"/>
      <c r="J606" s="218"/>
    </row>
    <row r="607">
      <c r="A607" s="120"/>
      <c r="D607" s="166"/>
      <c r="E607" s="120"/>
      <c r="F607" s="120"/>
      <c r="I607" s="218"/>
      <c r="J607" s="218"/>
    </row>
    <row r="608">
      <c r="A608" s="120"/>
      <c r="D608" s="166"/>
      <c r="E608" s="120"/>
      <c r="F608" s="120"/>
      <c r="I608" s="218"/>
      <c r="J608" s="218"/>
    </row>
    <row r="609">
      <c r="A609" s="120"/>
      <c r="D609" s="166"/>
      <c r="E609" s="120"/>
      <c r="F609" s="120"/>
      <c r="I609" s="218"/>
      <c r="J609" s="218"/>
    </row>
    <row r="610">
      <c r="A610" s="120"/>
      <c r="D610" s="166"/>
      <c r="E610" s="120"/>
      <c r="F610" s="120"/>
      <c r="I610" s="218"/>
      <c r="J610" s="218"/>
    </row>
    <row r="611">
      <c r="A611" s="120"/>
      <c r="D611" s="166"/>
      <c r="E611" s="120"/>
      <c r="F611" s="120"/>
      <c r="I611" s="218"/>
      <c r="J611" s="218"/>
    </row>
    <row r="612">
      <c r="A612" s="120"/>
      <c r="D612" s="166"/>
      <c r="E612" s="120"/>
      <c r="F612" s="120"/>
      <c r="I612" s="218"/>
      <c r="J612" s="218"/>
    </row>
    <row r="613">
      <c r="A613" s="120"/>
      <c r="D613" s="166"/>
      <c r="E613" s="120"/>
      <c r="F613" s="120"/>
      <c r="I613" s="218"/>
      <c r="J613" s="218"/>
    </row>
    <row r="614">
      <c r="A614" s="120"/>
      <c r="D614" s="166"/>
      <c r="E614" s="120"/>
      <c r="F614" s="120"/>
      <c r="I614" s="218"/>
      <c r="J614" s="218"/>
    </row>
    <row r="615">
      <c r="A615" s="120"/>
      <c r="D615" s="166"/>
      <c r="E615" s="120"/>
      <c r="F615" s="120"/>
      <c r="I615" s="218"/>
      <c r="J615" s="218"/>
    </row>
    <row r="616">
      <c r="A616" s="120"/>
      <c r="D616" s="166"/>
      <c r="E616" s="120"/>
      <c r="F616" s="120"/>
      <c r="I616" s="218"/>
      <c r="J616" s="218"/>
    </row>
    <row r="617">
      <c r="A617" s="120"/>
      <c r="D617" s="166"/>
      <c r="E617" s="120"/>
      <c r="F617" s="120"/>
      <c r="I617" s="218"/>
      <c r="J617" s="218"/>
    </row>
    <row r="618">
      <c r="A618" s="120"/>
      <c r="D618" s="166"/>
      <c r="E618" s="120"/>
      <c r="F618" s="120"/>
      <c r="I618" s="218"/>
      <c r="J618" s="218"/>
    </row>
    <row r="619">
      <c r="A619" s="120"/>
      <c r="D619" s="166"/>
      <c r="E619" s="120"/>
      <c r="F619" s="120"/>
      <c r="I619" s="218"/>
      <c r="J619" s="218"/>
    </row>
    <row r="620">
      <c r="A620" s="120"/>
      <c r="D620" s="166"/>
      <c r="E620" s="120"/>
      <c r="F620" s="120"/>
      <c r="I620" s="218"/>
      <c r="J620" s="218"/>
    </row>
    <row r="621">
      <c r="A621" s="120"/>
      <c r="D621" s="166"/>
      <c r="E621" s="120"/>
      <c r="F621" s="120"/>
      <c r="I621" s="218"/>
      <c r="J621" s="218"/>
    </row>
    <row r="622">
      <c r="A622" s="120"/>
      <c r="D622" s="166"/>
      <c r="E622" s="120"/>
      <c r="F622" s="120"/>
      <c r="I622" s="218"/>
      <c r="J622" s="218"/>
    </row>
    <row r="623">
      <c r="A623" s="120"/>
      <c r="D623" s="166"/>
      <c r="E623" s="120"/>
      <c r="F623" s="120"/>
      <c r="I623" s="218"/>
      <c r="J623" s="218"/>
    </row>
    <row r="624">
      <c r="A624" s="120"/>
      <c r="D624" s="166"/>
      <c r="E624" s="120"/>
      <c r="F624" s="120"/>
      <c r="I624" s="218"/>
      <c r="J624" s="218"/>
    </row>
    <row r="625">
      <c r="A625" s="120"/>
      <c r="D625" s="166"/>
      <c r="E625" s="120"/>
      <c r="F625" s="120"/>
      <c r="I625" s="218"/>
      <c r="J625" s="218"/>
    </row>
    <row r="626">
      <c r="A626" s="120"/>
      <c r="D626" s="166"/>
      <c r="E626" s="120"/>
      <c r="F626" s="120"/>
      <c r="I626" s="218"/>
      <c r="J626" s="218"/>
    </row>
    <row r="627">
      <c r="A627" s="120"/>
      <c r="D627" s="166"/>
      <c r="E627" s="120"/>
      <c r="F627" s="120"/>
      <c r="I627" s="218"/>
      <c r="J627" s="218"/>
    </row>
    <row r="628">
      <c r="A628" s="120"/>
      <c r="D628" s="166"/>
      <c r="E628" s="120"/>
      <c r="F628" s="120"/>
      <c r="I628" s="218"/>
      <c r="J628" s="218"/>
    </row>
    <row r="629">
      <c r="A629" s="120"/>
      <c r="D629" s="166"/>
      <c r="E629" s="120"/>
      <c r="F629" s="120"/>
      <c r="I629" s="218"/>
      <c r="J629" s="218"/>
    </row>
    <row r="630">
      <c r="A630" s="120"/>
      <c r="D630" s="166"/>
      <c r="E630" s="120"/>
      <c r="F630" s="120"/>
      <c r="I630" s="218"/>
      <c r="J630" s="218"/>
    </row>
    <row r="631">
      <c r="A631" s="120"/>
      <c r="D631" s="166"/>
      <c r="E631" s="120"/>
      <c r="F631" s="120"/>
      <c r="I631" s="218"/>
      <c r="J631" s="218"/>
    </row>
    <row r="632">
      <c r="A632" s="120"/>
      <c r="D632" s="166"/>
      <c r="E632" s="120"/>
      <c r="F632" s="120"/>
      <c r="I632" s="218"/>
      <c r="J632" s="218"/>
    </row>
    <row r="633">
      <c r="A633" s="120"/>
      <c r="D633" s="166"/>
      <c r="E633" s="120"/>
      <c r="F633" s="120"/>
      <c r="I633" s="218"/>
      <c r="J633" s="218"/>
    </row>
    <row r="634">
      <c r="A634" s="120"/>
      <c r="D634" s="166"/>
      <c r="E634" s="120"/>
      <c r="F634" s="120"/>
      <c r="I634" s="218"/>
      <c r="J634" s="218"/>
    </row>
    <row r="635">
      <c r="A635" s="120"/>
      <c r="D635" s="166"/>
      <c r="E635" s="120"/>
      <c r="F635" s="120"/>
      <c r="I635" s="218"/>
      <c r="J635" s="218"/>
    </row>
    <row r="636">
      <c r="A636" s="120"/>
      <c r="D636" s="166"/>
      <c r="E636" s="120"/>
      <c r="F636" s="120"/>
      <c r="I636" s="218"/>
      <c r="J636" s="218"/>
    </row>
    <row r="637">
      <c r="A637" s="120"/>
      <c r="D637" s="166"/>
      <c r="E637" s="120"/>
      <c r="F637" s="120"/>
      <c r="I637" s="218"/>
      <c r="J637" s="218"/>
    </row>
    <row r="638">
      <c r="A638" s="120"/>
      <c r="D638" s="166"/>
      <c r="E638" s="120"/>
      <c r="F638" s="120"/>
      <c r="I638" s="218"/>
      <c r="J638" s="218"/>
    </row>
    <row r="639">
      <c r="A639" s="120"/>
      <c r="D639" s="166"/>
      <c r="E639" s="120"/>
      <c r="F639" s="120"/>
      <c r="I639" s="218"/>
      <c r="J639" s="218"/>
    </row>
    <row r="640">
      <c r="A640" s="120"/>
      <c r="D640" s="166"/>
      <c r="E640" s="120"/>
      <c r="F640" s="120"/>
      <c r="I640" s="218"/>
      <c r="J640" s="218"/>
    </row>
    <row r="641">
      <c r="A641" s="120"/>
      <c r="D641" s="166"/>
      <c r="E641" s="120"/>
      <c r="F641" s="120"/>
      <c r="I641" s="218"/>
      <c r="J641" s="218"/>
    </row>
    <row r="642">
      <c r="A642" s="120"/>
      <c r="D642" s="166"/>
      <c r="E642" s="120"/>
      <c r="F642" s="120"/>
      <c r="I642" s="218"/>
      <c r="J642" s="218"/>
    </row>
    <row r="643">
      <c r="A643" s="120"/>
      <c r="D643" s="166"/>
      <c r="E643" s="120"/>
      <c r="F643" s="120"/>
      <c r="I643" s="218"/>
      <c r="J643" s="218"/>
    </row>
    <row r="644">
      <c r="A644" s="120"/>
      <c r="D644" s="166"/>
      <c r="E644" s="120"/>
      <c r="F644" s="120"/>
      <c r="I644" s="218"/>
      <c r="J644" s="218"/>
    </row>
    <row r="645">
      <c r="A645" s="120"/>
      <c r="D645" s="166"/>
      <c r="E645" s="120"/>
      <c r="F645" s="120"/>
      <c r="I645" s="218"/>
      <c r="J645" s="218"/>
    </row>
    <row r="646">
      <c r="A646" s="120"/>
      <c r="D646" s="166"/>
      <c r="E646" s="120"/>
      <c r="F646" s="120"/>
      <c r="I646" s="218"/>
      <c r="J646" s="218"/>
    </row>
    <row r="647">
      <c r="A647" s="120"/>
      <c r="D647" s="166"/>
      <c r="E647" s="120"/>
      <c r="F647" s="120"/>
      <c r="I647" s="218"/>
      <c r="J647" s="218"/>
    </row>
    <row r="648">
      <c r="A648" s="120"/>
      <c r="D648" s="166"/>
      <c r="E648" s="120"/>
      <c r="F648" s="120"/>
      <c r="I648" s="218"/>
      <c r="J648" s="218"/>
    </row>
    <row r="649">
      <c r="A649" s="120"/>
      <c r="D649" s="166"/>
      <c r="E649" s="120"/>
      <c r="F649" s="120"/>
      <c r="I649" s="218"/>
      <c r="J649" s="218"/>
    </row>
    <row r="650">
      <c r="A650" s="120"/>
      <c r="D650" s="166"/>
      <c r="E650" s="120"/>
      <c r="F650" s="120"/>
      <c r="I650" s="218"/>
      <c r="J650" s="218"/>
    </row>
    <row r="651">
      <c r="A651" s="120"/>
      <c r="D651" s="166"/>
      <c r="E651" s="120"/>
      <c r="F651" s="120"/>
      <c r="I651" s="218"/>
      <c r="J651" s="218"/>
    </row>
    <row r="652">
      <c r="A652" s="120"/>
      <c r="D652" s="166"/>
      <c r="E652" s="120"/>
      <c r="F652" s="120"/>
      <c r="I652" s="218"/>
      <c r="J652" s="218"/>
    </row>
    <row r="653">
      <c r="A653" s="120"/>
      <c r="D653" s="166"/>
      <c r="E653" s="120"/>
      <c r="F653" s="120"/>
      <c r="I653" s="218"/>
      <c r="J653" s="218"/>
    </row>
    <row r="654">
      <c r="A654" s="120"/>
      <c r="D654" s="166"/>
      <c r="E654" s="120"/>
      <c r="F654" s="120"/>
      <c r="I654" s="218"/>
      <c r="J654" s="218"/>
    </row>
    <row r="655">
      <c r="A655" s="120"/>
      <c r="D655" s="166"/>
      <c r="E655" s="120"/>
      <c r="F655" s="120"/>
      <c r="I655" s="218"/>
      <c r="J655" s="218"/>
    </row>
    <row r="656">
      <c r="A656" s="120"/>
      <c r="D656" s="166"/>
      <c r="E656" s="120"/>
      <c r="F656" s="120"/>
      <c r="I656" s="218"/>
      <c r="J656" s="218"/>
    </row>
    <row r="657">
      <c r="A657" s="120"/>
      <c r="D657" s="166"/>
      <c r="E657" s="120"/>
      <c r="F657" s="120"/>
      <c r="I657" s="218"/>
      <c r="J657" s="218"/>
    </row>
    <row r="658">
      <c r="A658" s="120"/>
      <c r="D658" s="166"/>
      <c r="E658" s="120"/>
      <c r="F658" s="120"/>
      <c r="I658" s="218"/>
      <c r="J658" s="218"/>
    </row>
    <row r="659">
      <c r="A659" s="120"/>
      <c r="D659" s="166"/>
      <c r="E659" s="120"/>
      <c r="F659" s="120"/>
      <c r="I659" s="218"/>
      <c r="J659" s="218"/>
    </row>
    <row r="660">
      <c r="A660" s="120"/>
      <c r="D660" s="166"/>
      <c r="E660" s="120"/>
      <c r="F660" s="120"/>
      <c r="I660" s="218"/>
      <c r="J660" s="218"/>
    </row>
    <row r="661">
      <c r="A661" s="120"/>
      <c r="D661" s="166"/>
      <c r="E661" s="120"/>
      <c r="F661" s="120"/>
      <c r="I661" s="218"/>
      <c r="J661" s="218"/>
    </row>
    <row r="662">
      <c r="A662" s="120"/>
      <c r="D662" s="166"/>
      <c r="E662" s="120"/>
      <c r="F662" s="120"/>
      <c r="I662" s="218"/>
      <c r="J662" s="218"/>
    </row>
    <row r="663">
      <c r="A663" s="120"/>
      <c r="D663" s="166"/>
      <c r="E663" s="120"/>
      <c r="F663" s="120"/>
      <c r="I663" s="218"/>
      <c r="J663" s="218"/>
    </row>
    <row r="664">
      <c r="A664" s="120"/>
      <c r="D664" s="166"/>
      <c r="E664" s="120"/>
      <c r="F664" s="120"/>
      <c r="I664" s="218"/>
      <c r="J664" s="218"/>
    </row>
    <row r="665">
      <c r="A665" s="120"/>
      <c r="D665" s="166"/>
      <c r="E665" s="120"/>
      <c r="F665" s="120"/>
      <c r="I665" s="218"/>
      <c r="J665" s="218"/>
    </row>
    <row r="666">
      <c r="A666" s="120"/>
      <c r="D666" s="166"/>
      <c r="E666" s="120"/>
      <c r="F666" s="120"/>
      <c r="I666" s="218"/>
      <c r="J666" s="218"/>
    </row>
    <row r="667">
      <c r="A667" s="120"/>
      <c r="D667" s="166"/>
      <c r="E667" s="120"/>
      <c r="F667" s="120"/>
      <c r="I667" s="218"/>
      <c r="J667" s="218"/>
    </row>
    <row r="668">
      <c r="A668" s="120"/>
      <c r="D668" s="166"/>
      <c r="E668" s="120"/>
      <c r="F668" s="120"/>
      <c r="I668" s="218"/>
      <c r="J668" s="218"/>
    </row>
    <row r="669">
      <c r="A669" s="120"/>
      <c r="D669" s="166"/>
      <c r="E669" s="120"/>
      <c r="F669" s="120"/>
      <c r="I669" s="218"/>
      <c r="J669" s="218"/>
    </row>
    <row r="670">
      <c r="A670" s="120"/>
      <c r="D670" s="166"/>
      <c r="E670" s="120"/>
      <c r="F670" s="120"/>
      <c r="I670" s="218"/>
      <c r="J670" s="218"/>
    </row>
    <row r="671">
      <c r="A671" s="120"/>
      <c r="D671" s="166"/>
      <c r="E671" s="120"/>
      <c r="F671" s="120"/>
      <c r="I671" s="218"/>
      <c r="J671" s="218"/>
    </row>
    <row r="672">
      <c r="A672" s="120"/>
      <c r="D672" s="166"/>
      <c r="E672" s="120"/>
      <c r="F672" s="120"/>
      <c r="I672" s="218"/>
      <c r="J672" s="218"/>
    </row>
    <row r="673">
      <c r="A673" s="120"/>
      <c r="D673" s="166"/>
      <c r="E673" s="120"/>
      <c r="F673" s="120"/>
      <c r="I673" s="218"/>
      <c r="J673" s="218"/>
    </row>
    <row r="674">
      <c r="A674" s="120"/>
      <c r="D674" s="166"/>
      <c r="E674" s="120"/>
      <c r="F674" s="120"/>
      <c r="I674" s="218"/>
      <c r="J674" s="218"/>
    </row>
    <row r="675">
      <c r="A675" s="120"/>
      <c r="D675" s="166"/>
      <c r="E675" s="120"/>
      <c r="F675" s="120"/>
      <c r="I675" s="218"/>
      <c r="J675" s="218"/>
    </row>
    <row r="676">
      <c r="A676" s="120"/>
      <c r="D676" s="166"/>
      <c r="E676" s="120"/>
      <c r="F676" s="120"/>
      <c r="I676" s="218"/>
      <c r="J676" s="218"/>
    </row>
    <row r="677">
      <c r="A677" s="120"/>
      <c r="D677" s="166"/>
      <c r="E677" s="120"/>
      <c r="F677" s="120"/>
      <c r="I677" s="218"/>
      <c r="J677" s="218"/>
    </row>
    <row r="678">
      <c r="A678" s="120"/>
      <c r="D678" s="166"/>
      <c r="E678" s="120"/>
      <c r="F678" s="120"/>
      <c r="I678" s="218"/>
      <c r="J678" s="218"/>
    </row>
    <row r="679">
      <c r="A679" s="120"/>
      <c r="D679" s="166"/>
      <c r="E679" s="120"/>
      <c r="F679" s="120"/>
      <c r="I679" s="218"/>
      <c r="J679" s="218"/>
    </row>
    <row r="680">
      <c r="A680" s="120"/>
      <c r="D680" s="166"/>
      <c r="E680" s="120"/>
      <c r="F680" s="120"/>
      <c r="I680" s="218"/>
      <c r="J680" s="218"/>
    </row>
    <row r="681">
      <c r="A681" s="120"/>
      <c r="D681" s="166"/>
      <c r="E681" s="120"/>
      <c r="F681" s="120"/>
      <c r="I681" s="218"/>
      <c r="J681" s="218"/>
    </row>
    <row r="682">
      <c r="A682" s="120"/>
      <c r="D682" s="166"/>
      <c r="E682" s="120"/>
      <c r="F682" s="120"/>
      <c r="I682" s="218"/>
      <c r="J682" s="218"/>
    </row>
    <row r="683">
      <c r="A683" s="120"/>
      <c r="D683" s="166"/>
      <c r="E683" s="120"/>
      <c r="F683" s="120"/>
      <c r="I683" s="218"/>
      <c r="J683" s="218"/>
    </row>
    <row r="684">
      <c r="A684" s="120"/>
      <c r="D684" s="166"/>
      <c r="E684" s="120"/>
      <c r="F684" s="120"/>
      <c r="I684" s="218"/>
      <c r="J684" s="218"/>
    </row>
    <row r="685">
      <c r="A685" s="120"/>
      <c r="D685" s="166"/>
      <c r="E685" s="120"/>
      <c r="F685" s="120"/>
      <c r="I685" s="218"/>
      <c r="J685" s="218"/>
    </row>
    <row r="686">
      <c r="A686" s="120"/>
      <c r="D686" s="166"/>
      <c r="E686" s="120"/>
      <c r="F686" s="120"/>
      <c r="I686" s="218"/>
      <c r="J686" s="218"/>
    </row>
    <row r="687">
      <c r="A687" s="120"/>
      <c r="D687" s="166"/>
      <c r="E687" s="120"/>
      <c r="F687" s="120"/>
      <c r="I687" s="218"/>
      <c r="J687" s="218"/>
    </row>
    <row r="688">
      <c r="A688" s="120"/>
      <c r="D688" s="166"/>
      <c r="E688" s="120"/>
      <c r="F688" s="120"/>
      <c r="I688" s="218"/>
      <c r="J688" s="218"/>
    </row>
    <row r="689">
      <c r="A689" s="120"/>
      <c r="D689" s="166"/>
      <c r="E689" s="120"/>
      <c r="F689" s="120"/>
      <c r="I689" s="218"/>
      <c r="J689" s="218"/>
    </row>
    <row r="690">
      <c r="A690" s="120"/>
      <c r="D690" s="166"/>
      <c r="E690" s="120"/>
      <c r="F690" s="120"/>
      <c r="I690" s="218"/>
      <c r="J690" s="218"/>
    </row>
    <row r="691">
      <c r="A691" s="120"/>
      <c r="D691" s="166"/>
      <c r="E691" s="120"/>
      <c r="F691" s="120"/>
      <c r="I691" s="218"/>
      <c r="J691" s="218"/>
    </row>
    <row r="692">
      <c r="A692" s="120"/>
      <c r="D692" s="166"/>
      <c r="E692" s="120"/>
      <c r="F692" s="120"/>
      <c r="I692" s="218"/>
      <c r="J692" s="218"/>
    </row>
    <row r="693">
      <c r="A693" s="120"/>
      <c r="D693" s="166"/>
      <c r="E693" s="120"/>
      <c r="F693" s="120"/>
      <c r="I693" s="218"/>
      <c r="J693" s="218"/>
    </row>
    <row r="694">
      <c r="A694" s="120"/>
      <c r="D694" s="166"/>
      <c r="E694" s="120"/>
      <c r="F694" s="120"/>
      <c r="I694" s="218"/>
      <c r="J694" s="218"/>
    </row>
    <row r="695">
      <c r="A695" s="120"/>
      <c r="D695" s="166"/>
      <c r="E695" s="120"/>
      <c r="F695" s="120"/>
      <c r="I695" s="218"/>
      <c r="J695" s="218"/>
    </row>
    <row r="696">
      <c r="A696" s="120"/>
      <c r="D696" s="166"/>
      <c r="E696" s="120"/>
      <c r="F696" s="120"/>
      <c r="I696" s="218"/>
      <c r="J696" s="218"/>
    </row>
    <row r="697">
      <c r="A697" s="120"/>
      <c r="D697" s="166"/>
      <c r="E697" s="120"/>
      <c r="F697" s="120"/>
      <c r="I697" s="218"/>
      <c r="J697" s="218"/>
    </row>
    <row r="698">
      <c r="A698" s="120"/>
      <c r="D698" s="166"/>
      <c r="E698" s="120"/>
      <c r="F698" s="120"/>
      <c r="I698" s="218"/>
      <c r="J698" s="218"/>
    </row>
    <row r="699">
      <c r="A699" s="120"/>
      <c r="D699" s="166"/>
      <c r="E699" s="120"/>
      <c r="F699" s="120"/>
      <c r="I699" s="218"/>
      <c r="J699" s="218"/>
    </row>
    <row r="700">
      <c r="A700" s="120"/>
      <c r="D700" s="166"/>
      <c r="E700" s="120"/>
      <c r="F700" s="120"/>
      <c r="I700" s="218"/>
      <c r="J700" s="218"/>
    </row>
    <row r="701">
      <c r="A701" s="120"/>
      <c r="D701" s="166"/>
      <c r="E701" s="120"/>
      <c r="F701" s="120"/>
      <c r="I701" s="218"/>
      <c r="J701" s="218"/>
    </row>
    <row r="702">
      <c r="A702" s="120"/>
      <c r="D702" s="166"/>
      <c r="E702" s="120"/>
      <c r="F702" s="120"/>
      <c r="I702" s="218"/>
      <c r="J702" s="218"/>
    </row>
    <row r="703">
      <c r="A703" s="120"/>
      <c r="D703" s="166"/>
      <c r="E703" s="120"/>
      <c r="F703" s="120"/>
      <c r="I703" s="218"/>
      <c r="J703" s="218"/>
    </row>
    <row r="704">
      <c r="A704" s="120"/>
      <c r="D704" s="166"/>
      <c r="E704" s="120"/>
      <c r="F704" s="120"/>
      <c r="I704" s="218"/>
      <c r="J704" s="218"/>
    </row>
    <row r="705">
      <c r="A705" s="120"/>
      <c r="D705" s="166"/>
      <c r="E705" s="120"/>
      <c r="F705" s="120"/>
      <c r="I705" s="218"/>
      <c r="J705" s="218"/>
    </row>
    <row r="706">
      <c r="A706" s="120"/>
      <c r="D706" s="166"/>
      <c r="E706" s="120"/>
      <c r="F706" s="120"/>
      <c r="I706" s="218"/>
      <c r="J706" s="218"/>
    </row>
    <row r="707">
      <c r="A707" s="120"/>
      <c r="D707" s="166"/>
      <c r="E707" s="120"/>
      <c r="F707" s="120"/>
      <c r="I707" s="218"/>
      <c r="J707" s="218"/>
    </row>
    <row r="708">
      <c r="A708" s="120"/>
      <c r="D708" s="166"/>
      <c r="E708" s="120"/>
      <c r="F708" s="120"/>
      <c r="I708" s="218"/>
      <c r="J708" s="218"/>
    </row>
    <row r="709">
      <c r="A709" s="120"/>
      <c r="D709" s="166"/>
      <c r="E709" s="120"/>
      <c r="F709" s="120"/>
      <c r="I709" s="218"/>
      <c r="J709" s="218"/>
    </row>
    <row r="710">
      <c r="A710" s="120"/>
      <c r="D710" s="166"/>
      <c r="E710" s="120"/>
      <c r="F710" s="120"/>
      <c r="I710" s="218"/>
      <c r="J710" s="218"/>
    </row>
    <row r="711">
      <c r="A711" s="120"/>
      <c r="D711" s="166"/>
      <c r="E711" s="120"/>
      <c r="F711" s="120"/>
      <c r="I711" s="218"/>
      <c r="J711" s="218"/>
    </row>
    <row r="712">
      <c r="A712" s="120"/>
      <c r="D712" s="166"/>
      <c r="E712" s="120"/>
      <c r="F712" s="120"/>
      <c r="I712" s="218"/>
      <c r="J712" s="218"/>
    </row>
    <row r="713">
      <c r="A713" s="120"/>
      <c r="D713" s="166"/>
      <c r="E713" s="120"/>
      <c r="F713" s="120"/>
      <c r="I713" s="218"/>
      <c r="J713" s="218"/>
    </row>
    <row r="714">
      <c r="A714" s="120"/>
      <c r="D714" s="166"/>
      <c r="E714" s="120"/>
      <c r="F714" s="120"/>
      <c r="I714" s="218"/>
      <c r="J714" s="218"/>
    </row>
    <row r="715">
      <c r="A715" s="120"/>
      <c r="D715" s="166"/>
      <c r="E715" s="120"/>
      <c r="F715" s="120"/>
      <c r="I715" s="218"/>
      <c r="J715" s="218"/>
    </row>
    <row r="716">
      <c r="A716" s="120"/>
      <c r="D716" s="166"/>
      <c r="E716" s="120"/>
      <c r="F716" s="120"/>
      <c r="I716" s="218"/>
      <c r="J716" s="218"/>
    </row>
    <row r="717">
      <c r="A717" s="120"/>
      <c r="D717" s="166"/>
      <c r="E717" s="120"/>
      <c r="F717" s="120"/>
      <c r="I717" s="218"/>
      <c r="J717" s="218"/>
    </row>
    <row r="718">
      <c r="A718" s="120"/>
      <c r="D718" s="166"/>
      <c r="E718" s="120"/>
      <c r="F718" s="120"/>
      <c r="I718" s="218"/>
      <c r="J718" s="218"/>
    </row>
    <row r="719">
      <c r="A719" s="120"/>
      <c r="D719" s="166"/>
      <c r="E719" s="120"/>
      <c r="F719" s="120"/>
      <c r="I719" s="218"/>
      <c r="J719" s="218"/>
    </row>
    <row r="720">
      <c r="A720" s="120"/>
      <c r="D720" s="166"/>
      <c r="E720" s="120"/>
      <c r="F720" s="120"/>
      <c r="I720" s="218"/>
      <c r="J720" s="218"/>
    </row>
    <row r="721">
      <c r="A721" s="120"/>
      <c r="D721" s="166"/>
      <c r="E721" s="120"/>
      <c r="F721" s="120"/>
      <c r="I721" s="218"/>
      <c r="J721" s="218"/>
    </row>
    <row r="722">
      <c r="A722" s="120"/>
      <c r="D722" s="166"/>
      <c r="E722" s="120"/>
      <c r="F722" s="120"/>
      <c r="I722" s="218"/>
      <c r="J722" s="218"/>
    </row>
    <row r="723">
      <c r="A723" s="120"/>
      <c r="D723" s="166"/>
      <c r="E723" s="120"/>
      <c r="F723" s="120"/>
      <c r="I723" s="218"/>
      <c r="J723" s="218"/>
    </row>
    <row r="724">
      <c r="A724" s="120"/>
      <c r="D724" s="166"/>
      <c r="E724" s="120"/>
      <c r="F724" s="120"/>
      <c r="I724" s="218"/>
      <c r="J724" s="218"/>
    </row>
    <row r="725">
      <c r="A725" s="120"/>
      <c r="D725" s="166"/>
      <c r="E725" s="120"/>
      <c r="F725" s="120"/>
      <c r="I725" s="218"/>
      <c r="J725" s="218"/>
    </row>
    <row r="726">
      <c r="A726" s="120"/>
      <c r="D726" s="166"/>
      <c r="E726" s="120"/>
      <c r="F726" s="120"/>
      <c r="I726" s="218"/>
      <c r="J726" s="218"/>
    </row>
    <row r="727">
      <c r="A727" s="120"/>
      <c r="D727" s="166"/>
      <c r="E727" s="120"/>
      <c r="F727" s="120"/>
      <c r="I727" s="218"/>
      <c r="J727" s="218"/>
    </row>
    <row r="728">
      <c r="A728" s="120"/>
      <c r="D728" s="166"/>
      <c r="E728" s="120"/>
      <c r="F728" s="120"/>
      <c r="I728" s="218"/>
      <c r="J728" s="218"/>
    </row>
    <row r="729">
      <c r="A729" s="120"/>
      <c r="D729" s="166"/>
      <c r="E729" s="120"/>
      <c r="F729" s="120"/>
      <c r="I729" s="218"/>
      <c r="J729" s="218"/>
    </row>
    <row r="730">
      <c r="A730" s="120"/>
      <c r="D730" s="166"/>
      <c r="E730" s="120"/>
      <c r="F730" s="120"/>
      <c r="I730" s="218"/>
      <c r="J730" s="218"/>
    </row>
    <row r="731">
      <c r="A731" s="120"/>
      <c r="D731" s="166"/>
      <c r="E731" s="120"/>
      <c r="F731" s="120"/>
      <c r="I731" s="218"/>
      <c r="J731" s="218"/>
    </row>
    <row r="732">
      <c r="A732" s="120"/>
      <c r="D732" s="166"/>
      <c r="E732" s="120"/>
      <c r="F732" s="120"/>
      <c r="I732" s="218"/>
      <c r="J732" s="218"/>
    </row>
    <row r="733">
      <c r="A733" s="120"/>
      <c r="D733" s="166"/>
      <c r="E733" s="120"/>
      <c r="F733" s="120"/>
      <c r="I733" s="218"/>
      <c r="J733" s="218"/>
    </row>
    <row r="734">
      <c r="A734" s="120"/>
      <c r="D734" s="166"/>
      <c r="E734" s="120"/>
      <c r="F734" s="120"/>
      <c r="I734" s="218"/>
      <c r="J734" s="218"/>
    </row>
    <row r="735">
      <c r="A735" s="120"/>
      <c r="D735" s="166"/>
      <c r="E735" s="120"/>
      <c r="F735" s="120"/>
      <c r="I735" s="218"/>
      <c r="J735" s="218"/>
    </row>
    <row r="736">
      <c r="A736" s="120"/>
      <c r="D736" s="166"/>
      <c r="E736" s="120"/>
      <c r="F736" s="120"/>
      <c r="I736" s="218"/>
      <c r="J736" s="218"/>
    </row>
    <row r="737">
      <c r="A737" s="120"/>
      <c r="D737" s="166"/>
      <c r="E737" s="120"/>
      <c r="F737" s="120"/>
      <c r="I737" s="218"/>
      <c r="J737" s="218"/>
    </row>
    <row r="738">
      <c r="A738" s="120"/>
      <c r="D738" s="166"/>
      <c r="E738" s="120"/>
      <c r="F738" s="120"/>
      <c r="I738" s="218"/>
      <c r="J738" s="218"/>
    </row>
    <row r="739">
      <c r="A739" s="120"/>
      <c r="D739" s="166"/>
      <c r="E739" s="120"/>
      <c r="F739" s="120"/>
      <c r="I739" s="218"/>
      <c r="J739" s="218"/>
    </row>
    <row r="740">
      <c r="A740" s="120"/>
      <c r="D740" s="166"/>
      <c r="E740" s="120"/>
      <c r="F740" s="120"/>
      <c r="I740" s="218"/>
      <c r="J740" s="218"/>
    </row>
    <row r="741">
      <c r="A741" s="120"/>
      <c r="D741" s="166"/>
      <c r="E741" s="120"/>
      <c r="F741" s="120"/>
      <c r="I741" s="218"/>
      <c r="J741" s="218"/>
    </row>
    <row r="742">
      <c r="A742" s="120"/>
      <c r="D742" s="166"/>
      <c r="E742" s="120"/>
      <c r="F742" s="120"/>
      <c r="I742" s="218"/>
      <c r="J742" s="218"/>
    </row>
    <row r="743">
      <c r="A743" s="120"/>
      <c r="D743" s="166"/>
      <c r="E743" s="120"/>
      <c r="F743" s="120"/>
      <c r="I743" s="218"/>
      <c r="J743" s="218"/>
    </row>
    <row r="744">
      <c r="A744" s="120"/>
      <c r="D744" s="166"/>
      <c r="E744" s="120"/>
      <c r="F744" s="120"/>
      <c r="I744" s="218"/>
      <c r="J744" s="218"/>
    </row>
    <row r="745">
      <c r="A745" s="120"/>
      <c r="D745" s="166"/>
      <c r="E745" s="120"/>
      <c r="F745" s="120"/>
      <c r="I745" s="218"/>
      <c r="J745" s="218"/>
    </row>
    <row r="746">
      <c r="A746" s="120"/>
      <c r="D746" s="166"/>
      <c r="E746" s="120"/>
      <c r="F746" s="120"/>
      <c r="I746" s="218"/>
      <c r="J746" s="218"/>
    </row>
    <row r="747">
      <c r="A747" s="120"/>
      <c r="D747" s="166"/>
      <c r="E747" s="120"/>
      <c r="F747" s="120"/>
      <c r="I747" s="218"/>
      <c r="J747" s="218"/>
    </row>
    <row r="748">
      <c r="A748" s="120"/>
      <c r="D748" s="166"/>
      <c r="E748" s="120"/>
      <c r="F748" s="120"/>
      <c r="I748" s="218"/>
      <c r="J748" s="218"/>
    </row>
    <row r="749">
      <c r="A749" s="120"/>
      <c r="D749" s="166"/>
      <c r="E749" s="120"/>
      <c r="F749" s="120"/>
      <c r="I749" s="218"/>
      <c r="J749" s="218"/>
    </row>
    <row r="750">
      <c r="A750" s="120"/>
      <c r="D750" s="166"/>
      <c r="E750" s="120"/>
      <c r="F750" s="120"/>
      <c r="I750" s="218"/>
      <c r="J750" s="218"/>
    </row>
    <row r="751">
      <c r="A751" s="120"/>
      <c r="D751" s="166"/>
      <c r="E751" s="120"/>
      <c r="F751" s="120"/>
      <c r="I751" s="218"/>
      <c r="J751" s="218"/>
    </row>
    <row r="752">
      <c r="A752" s="120"/>
      <c r="D752" s="166"/>
      <c r="E752" s="120"/>
      <c r="F752" s="120"/>
      <c r="I752" s="218"/>
      <c r="J752" s="218"/>
    </row>
    <row r="753">
      <c r="A753" s="120"/>
      <c r="D753" s="166"/>
      <c r="E753" s="120"/>
      <c r="F753" s="120"/>
      <c r="I753" s="218"/>
      <c r="J753" s="218"/>
    </row>
    <row r="754">
      <c r="A754" s="120"/>
      <c r="D754" s="166"/>
      <c r="E754" s="120"/>
      <c r="F754" s="120"/>
      <c r="I754" s="218"/>
      <c r="J754" s="218"/>
    </row>
    <row r="755">
      <c r="A755" s="120"/>
      <c r="D755" s="166"/>
      <c r="E755" s="120"/>
      <c r="F755" s="120"/>
      <c r="I755" s="218"/>
      <c r="J755" s="218"/>
    </row>
    <row r="756">
      <c r="A756" s="120"/>
      <c r="D756" s="166"/>
      <c r="E756" s="120"/>
      <c r="F756" s="120"/>
      <c r="I756" s="218"/>
      <c r="J756" s="218"/>
    </row>
    <row r="757">
      <c r="A757" s="120"/>
      <c r="D757" s="166"/>
      <c r="E757" s="120"/>
      <c r="F757" s="120"/>
      <c r="I757" s="218"/>
      <c r="J757" s="218"/>
    </row>
    <row r="758">
      <c r="A758" s="120"/>
      <c r="D758" s="166"/>
      <c r="E758" s="120"/>
      <c r="F758" s="120"/>
      <c r="I758" s="218"/>
      <c r="J758" s="218"/>
    </row>
    <row r="759">
      <c r="A759" s="120"/>
      <c r="D759" s="166"/>
      <c r="E759" s="120"/>
      <c r="F759" s="120"/>
      <c r="I759" s="218"/>
      <c r="J759" s="218"/>
    </row>
    <row r="760">
      <c r="A760" s="120"/>
      <c r="D760" s="166"/>
      <c r="E760" s="120"/>
      <c r="F760" s="120"/>
      <c r="I760" s="218"/>
      <c r="J760" s="218"/>
    </row>
    <row r="761">
      <c r="A761" s="120"/>
      <c r="D761" s="166"/>
      <c r="E761" s="120"/>
      <c r="F761" s="120"/>
      <c r="I761" s="218"/>
      <c r="J761" s="218"/>
    </row>
    <row r="762">
      <c r="A762" s="120"/>
      <c r="D762" s="166"/>
      <c r="E762" s="120"/>
      <c r="F762" s="120"/>
      <c r="I762" s="218"/>
      <c r="J762" s="218"/>
    </row>
    <row r="763">
      <c r="A763" s="120"/>
      <c r="D763" s="166"/>
      <c r="E763" s="120"/>
      <c r="F763" s="120"/>
      <c r="I763" s="218"/>
      <c r="J763" s="218"/>
    </row>
    <row r="764">
      <c r="A764" s="120"/>
      <c r="D764" s="166"/>
      <c r="E764" s="120"/>
      <c r="F764" s="120"/>
      <c r="I764" s="218"/>
      <c r="J764" s="218"/>
    </row>
    <row r="765">
      <c r="A765" s="120"/>
      <c r="D765" s="166"/>
      <c r="E765" s="120"/>
      <c r="F765" s="120"/>
      <c r="I765" s="218"/>
      <c r="J765" s="218"/>
    </row>
    <row r="766">
      <c r="A766" s="120"/>
      <c r="D766" s="166"/>
      <c r="E766" s="120"/>
      <c r="F766" s="120"/>
      <c r="I766" s="218"/>
      <c r="J766" s="218"/>
    </row>
    <row r="767">
      <c r="A767" s="120"/>
      <c r="D767" s="166"/>
      <c r="E767" s="120"/>
      <c r="F767" s="120"/>
      <c r="I767" s="218"/>
      <c r="J767" s="218"/>
    </row>
    <row r="768">
      <c r="A768" s="120"/>
      <c r="D768" s="166"/>
      <c r="E768" s="120"/>
      <c r="F768" s="120"/>
      <c r="I768" s="218"/>
      <c r="J768" s="218"/>
    </row>
    <row r="769">
      <c r="A769" s="120"/>
      <c r="D769" s="166"/>
      <c r="E769" s="120"/>
      <c r="F769" s="120"/>
      <c r="I769" s="218"/>
      <c r="J769" s="218"/>
    </row>
    <row r="770">
      <c r="A770" s="120"/>
      <c r="D770" s="166"/>
      <c r="E770" s="120"/>
      <c r="F770" s="120"/>
      <c r="I770" s="218"/>
      <c r="J770" s="218"/>
    </row>
    <row r="771">
      <c r="A771" s="120"/>
      <c r="D771" s="166"/>
      <c r="E771" s="120"/>
      <c r="F771" s="120"/>
      <c r="I771" s="218"/>
      <c r="J771" s="218"/>
    </row>
    <row r="772">
      <c r="A772" s="120"/>
      <c r="D772" s="166"/>
      <c r="E772" s="120"/>
      <c r="F772" s="120"/>
      <c r="I772" s="218"/>
      <c r="J772" s="218"/>
    </row>
    <row r="773">
      <c r="A773" s="120"/>
      <c r="D773" s="166"/>
      <c r="E773" s="120"/>
      <c r="F773" s="120"/>
      <c r="I773" s="218"/>
      <c r="J773" s="218"/>
    </row>
    <row r="774">
      <c r="A774" s="120"/>
      <c r="D774" s="166"/>
      <c r="E774" s="120"/>
      <c r="F774" s="120"/>
      <c r="I774" s="218"/>
      <c r="J774" s="218"/>
    </row>
    <row r="775">
      <c r="A775" s="120"/>
      <c r="D775" s="166"/>
      <c r="E775" s="120"/>
      <c r="F775" s="120"/>
      <c r="I775" s="218"/>
      <c r="J775" s="218"/>
    </row>
    <row r="776">
      <c r="A776" s="120"/>
      <c r="D776" s="166"/>
      <c r="E776" s="120"/>
      <c r="F776" s="120"/>
      <c r="I776" s="218"/>
      <c r="J776" s="218"/>
    </row>
    <row r="777">
      <c r="A777" s="120"/>
      <c r="D777" s="166"/>
      <c r="E777" s="120"/>
      <c r="F777" s="120"/>
      <c r="I777" s="218"/>
      <c r="J777" s="218"/>
    </row>
    <row r="778">
      <c r="A778" s="120"/>
      <c r="D778" s="166"/>
      <c r="E778" s="120"/>
      <c r="F778" s="120"/>
      <c r="I778" s="218"/>
      <c r="J778" s="218"/>
    </row>
    <row r="779">
      <c r="A779" s="120"/>
      <c r="D779" s="166"/>
      <c r="E779" s="120"/>
      <c r="F779" s="120"/>
      <c r="I779" s="218"/>
      <c r="J779" s="218"/>
    </row>
    <row r="780">
      <c r="A780" s="120"/>
      <c r="D780" s="166"/>
      <c r="E780" s="120"/>
      <c r="F780" s="120"/>
      <c r="I780" s="218"/>
      <c r="J780" s="218"/>
    </row>
    <row r="781">
      <c r="A781" s="120"/>
      <c r="D781" s="166"/>
      <c r="E781" s="120"/>
      <c r="F781" s="120"/>
      <c r="I781" s="218"/>
      <c r="J781" s="218"/>
    </row>
    <row r="782">
      <c r="A782" s="120"/>
      <c r="D782" s="166"/>
      <c r="E782" s="120"/>
      <c r="F782" s="120"/>
      <c r="I782" s="218"/>
      <c r="J782" s="218"/>
    </row>
    <row r="783">
      <c r="A783" s="120"/>
      <c r="D783" s="166"/>
      <c r="E783" s="120"/>
      <c r="F783" s="120"/>
      <c r="I783" s="218"/>
      <c r="J783" s="218"/>
    </row>
    <row r="784">
      <c r="A784" s="120"/>
      <c r="D784" s="166"/>
      <c r="E784" s="120"/>
      <c r="F784" s="120"/>
      <c r="I784" s="218"/>
      <c r="J784" s="218"/>
    </row>
    <row r="785">
      <c r="A785" s="120"/>
      <c r="D785" s="166"/>
      <c r="E785" s="120"/>
      <c r="F785" s="120"/>
      <c r="I785" s="218"/>
      <c r="J785" s="218"/>
    </row>
    <row r="786">
      <c r="A786" s="120"/>
      <c r="D786" s="166"/>
      <c r="E786" s="120"/>
      <c r="F786" s="120"/>
      <c r="I786" s="218"/>
      <c r="J786" s="218"/>
    </row>
    <row r="787">
      <c r="A787" s="120"/>
      <c r="D787" s="166"/>
      <c r="E787" s="120"/>
      <c r="F787" s="120"/>
      <c r="I787" s="218"/>
      <c r="J787" s="218"/>
    </row>
    <row r="788">
      <c r="A788" s="120"/>
      <c r="D788" s="166"/>
      <c r="E788" s="120"/>
      <c r="F788" s="120"/>
      <c r="I788" s="218"/>
      <c r="J788" s="218"/>
    </row>
    <row r="789">
      <c r="A789" s="120"/>
      <c r="D789" s="166"/>
      <c r="E789" s="120"/>
      <c r="F789" s="120"/>
      <c r="I789" s="218"/>
      <c r="J789" s="218"/>
    </row>
    <row r="790">
      <c r="A790" s="120"/>
      <c r="D790" s="166"/>
      <c r="E790" s="120"/>
      <c r="F790" s="120"/>
      <c r="I790" s="218"/>
      <c r="J790" s="218"/>
    </row>
    <row r="791">
      <c r="A791" s="120"/>
      <c r="D791" s="166"/>
      <c r="E791" s="120"/>
      <c r="F791" s="120"/>
      <c r="I791" s="218"/>
      <c r="J791" s="218"/>
    </row>
    <row r="792">
      <c r="A792" s="120"/>
      <c r="D792" s="166"/>
      <c r="E792" s="120"/>
      <c r="F792" s="120"/>
      <c r="I792" s="218"/>
      <c r="J792" s="218"/>
    </row>
    <row r="793">
      <c r="A793" s="120"/>
      <c r="D793" s="166"/>
      <c r="E793" s="120"/>
      <c r="F793" s="120"/>
      <c r="I793" s="218"/>
      <c r="J793" s="218"/>
    </row>
    <row r="794">
      <c r="A794" s="120"/>
      <c r="D794" s="166"/>
      <c r="E794" s="120"/>
      <c r="F794" s="120"/>
      <c r="I794" s="218"/>
      <c r="J794" s="218"/>
    </row>
    <row r="795">
      <c r="A795" s="120"/>
      <c r="D795" s="166"/>
      <c r="E795" s="120"/>
      <c r="F795" s="120"/>
      <c r="I795" s="218"/>
      <c r="J795" s="218"/>
    </row>
    <row r="796">
      <c r="A796" s="120"/>
      <c r="D796" s="166"/>
      <c r="E796" s="120"/>
      <c r="F796" s="120"/>
      <c r="I796" s="218"/>
      <c r="J796" s="218"/>
    </row>
    <row r="797">
      <c r="A797" s="120"/>
      <c r="D797" s="166"/>
      <c r="E797" s="120"/>
      <c r="F797" s="120"/>
      <c r="I797" s="218"/>
      <c r="J797" s="218"/>
    </row>
    <row r="798">
      <c r="A798" s="120"/>
      <c r="D798" s="166"/>
      <c r="E798" s="120"/>
      <c r="F798" s="120"/>
      <c r="I798" s="218"/>
      <c r="J798" s="218"/>
    </row>
    <row r="799">
      <c r="A799" s="120"/>
      <c r="D799" s="166"/>
      <c r="E799" s="120"/>
      <c r="F799" s="120"/>
      <c r="I799" s="218"/>
      <c r="J799" s="218"/>
    </row>
    <row r="800">
      <c r="A800" s="120"/>
      <c r="D800" s="166"/>
      <c r="E800" s="120"/>
      <c r="F800" s="120"/>
      <c r="I800" s="218"/>
      <c r="J800" s="218"/>
    </row>
    <row r="801">
      <c r="A801" s="120"/>
      <c r="D801" s="166"/>
      <c r="E801" s="120"/>
      <c r="F801" s="120"/>
      <c r="I801" s="218"/>
      <c r="J801" s="218"/>
    </row>
    <row r="802">
      <c r="A802" s="120"/>
      <c r="D802" s="166"/>
      <c r="E802" s="120"/>
      <c r="F802" s="120"/>
      <c r="I802" s="218"/>
      <c r="J802" s="218"/>
    </row>
    <row r="803">
      <c r="A803" s="120"/>
      <c r="D803" s="166"/>
      <c r="E803" s="120"/>
      <c r="F803" s="120"/>
      <c r="I803" s="218"/>
      <c r="J803" s="218"/>
    </row>
    <row r="804">
      <c r="A804" s="120"/>
      <c r="D804" s="166"/>
      <c r="E804" s="120"/>
      <c r="F804" s="120"/>
      <c r="I804" s="218"/>
      <c r="J804" s="218"/>
    </row>
    <row r="805">
      <c r="A805" s="120"/>
      <c r="D805" s="166"/>
      <c r="E805" s="120"/>
      <c r="F805" s="120"/>
      <c r="I805" s="218"/>
      <c r="J805" s="218"/>
    </row>
    <row r="806">
      <c r="A806" s="120"/>
      <c r="D806" s="166"/>
      <c r="E806" s="120"/>
      <c r="F806" s="120"/>
      <c r="I806" s="218"/>
      <c r="J806" s="218"/>
    </row>
    <row r="807">
      <c r="A807" s="120"/>
      <c r="D807" s="166"/>
      <c r="E807" s="120"/>
      <c r="F807" s="120"/>
      <c r="I807" s="218"/>
      <c r="J807" s="218"/>
    </row>
    <row r="808">
      <c r="A808" s="120"/>
      <c r="D808" s="166"/>
      <c r="E808" s="120"/>
      <c r="F808" s="120"/>
      <c r="I808" s="218"/>
      <c r="J808" s="218"/>
    </row>
    <row r="809">
      <c r="A809" s="120"/>
      <c r="D809" s="166"/>
      <c r="E809" s="120"/>
      <c r="F809" s="120"/>
      <c r="I809" s="218"/>
      <c r="J809" s="218"/>
    </row>
    <row r="810">
      <c r="A810" s="120"/>
      <c r="D810" s="166"/>
      <c r="E810" s="120"/>
      <c r="F810" s="120"/>
      <c r="I810" s="218"/>
      <c r="J810" s="218"/>
    </row>
    <row r="811">
      <c r="A811" s="120"/>
      <c r="D811" s="166"/>
      <c r="E811" s="120"/>
      <c r="F811" s="120"/>
      <c r="I811" s="218"/>
      <c r="J811" s="218"/>
    </row>
    <row r="812">
      <c r="A812" s="120"/>
      <c r="D812" s="166"/>
      <c r="E812" s="120"/>
      <c r="F812" s="120"/>
      <c r="I812" s="218"/>
      <c r="J812" s="218"/>
    </row>
    <row r="813">
      <c r="A813" s="120"/>
      <c r="D813" s="166"/>
      <c r="E813" s="120"/>
      <c r="F813" s="120"/>
      <c r="I813" s="218"/>
      <c r="J813" s="218"/>
    </row>
    <row r="814">
      <c r="A814" s="120"/>
      <c r="D814" s="166"/>
      <c r="E814" s="120"/>
      <c r="F814" s="120"/>
      <c r="I814" s="218"/>
      <c r="J814" s="218"/>
    </row>
    <row r="815">
      <c r="A815" s="120"/>
      <c r="D815" s="166"/>
      <c r="E815" s="120"/>
      <c r="F815" s="120"/>
      <c r="I815" s="218"/>
      <c r="J815" s="218"/>
    </row>
    <row r="816">
      <c r="A816" s="120"/>
      <c r="D816" s="166"/>
      <c r="E816" s="120"/>
      <c r="F816" s="120"/>
      <c r="I816" s="218"/>
      <c r="J816" s="218"/>
    </row>
    <row r="817">
      <c r="A817" s="120"/>
      <c r="D817" s="166"/>
      <c r="E817" s="120"/>
      <c r="F817" s="120"/>
      <c r="I817" s="218"/>
      <c r="J817" s="218"/>
    </row>
    <row r="818">
      <c r="A818" s="120"/>
      <c r="D818" s="166"/>
      <c r="E818" s="120"/>
      <c r="F818" s="120"/>
      <c r="I818" s="218"/>
      <c r="J818" s="218"/>
    </row>
    <row r="819">
      <c r="A819" s="120"/>
      <c r="D819" s="166"/>
      <c r="E819" s="120"/>
      <c r="F819" s="120"/>
      <c r="I819" s="218"/>
      <c r="J819" s="218"/>
    </row>
    <row r="820">
      <c r="A820" s="120"/>
      <c r="D820" s="166"/>
      <c r="E820" s="120"/>
      <c r="F820" s="120"/>
      <c r="I820" s="218"/>
      <c r="J820" s="218"/>
    </row>
    <row r="821">
      <c r="A821" s="120"/>
      <c r="D821" s="166"/>
      <c r="E821" s="120"/>
      <c r="F821" s="120"/>
      <c r="I821" s="218"/>
      <c r="J821" s="218"/>
    </row>
    <row r="822">
      <c r="A822" s="120"/>
      <c r="D822" s="166"/>
      <c r="E822" s="120"/>
      <c r="F822" s="120"/>
      <c r="I822" s="218"/>
      <c r="J822" s="218"/>
    </row>
    <row r="823">
      <c r="A823" s="120"/>
      <c r="D823" s="166"/>
      <c r="E823" s="120"/>
      <c r="F823" s="120"/>
      <c r="I823" s="218"/>
      <c r="J823" s="218"/>
    </row>
    <row r="824">
      <c r="A824" s="120"/>
      <c r="D824" s="166"/>
      <c r="E824" s="120"/>
      <c r="F824" s="120"/>
      <c r="I824" s="218"/>
      <c r="J824" s="218"/>
    </row>
    <row r="825">
      <c r="A825" s="120"/>
      <c r="D825" s="166"/>
      <c r="E825" s="120"/>
      <c r="F825" s="120"/>
      <c r="I825" s="218"/>
      <c r="J825" s="218"/>
    </row>
    <row r="826">
      <c r="A826" s="120"/>
      <c r="D826" s="166"/>
      <c r="E826" s="120"/>
      <c r="F826" s="120"/>
      <c r="I826" s="218"/>
      <c r="J826" s="218"/>
    </row>
    <row r="827">
      <c r="A827" s="120"/>
      <c r="D827" s="166"/>
      <c r="E827" s="120"/>
      <c r="F827" s="120"/>
      <c r="I827" s="218"/>
      <c r="J827" s="218"/>
    </row>
    <row r="828">
      <c r="A828" s="120"/>
      <c r="D828" s="166"/>
      <c r="E828" s="120"/>
      <c r="F828" s="120"/>
      <c r="I828" s="218"/>
      <c r="J828" s="218"/>
    </row>
    <row r="829">
      <c r="A829" s="120"/>
      <c r="D829" s="166"/>
      <c r="E829" s="120"/>
      <c r="F829" s="120"/>
      <c r="I829" s="218"/>
      <c r="J829" s="218"/>
    </row>
    <row r="830">
      <c r="A830" s="120"/>
      <c r="D830" s="166"/>
      <c r="E830" s="120"/>
      <c r="F830" s="120"/>
      <c r="I830" s="218"/>
      <c r="J830" s="218"/>
    </row>
    <row r="831">
      <c r="A831" s="120"/>
      <c r="D831" s="166"/>
      <c r="E831" s="120"/>
      <c r="F831" s="120"/>
      <c r="I831" s="218"/>
      <c r="J831" s="218"/>
    </row>
    <row r="832">
      <c r="A832" s="120"/>
      <c r="D832" s="166"/>
      <c r="E832" s="120"/>
      <c r="F832" s="120"/>
      <c r="I832" s="218"/>
      <c r="J832" s="218"/>
    </row>
    <row r="833">
      <c r="A833" s="120"/>
      <c r="D833" s="166"/>
      <c r="E833" s="120"/>
      <c r="F833" s="120"/>
      <c r="I833" s="218"/>
      <c r="J833" s="218"/>
    </row>
    <row r="834">
      <c r="A834" s="120"/>
      <c r="D834" s="166"/>
      <c r="E834" s="120"/>
      <c r="F834" s="120"/>
      <c r="I834" s="218"/>
      <c r="J834" s="218"/>
    </row>
    <row r="835">
      <c r="A835" s="120"/>
      <c r="D835" s="166"/>
      <c r="E835" s="120"/>
      <c r="F835" s="120"/>
      <c r="I835" s="218"/>
      <c r="J835" s="218"/>
    </row>
    <row r="836">
      <c r="A836" s="120"/>
      <c r="D836" s="166"/>
      <c r="E836" s="120"/>
      <c r="F836" s="120"/>
      <c r="I836" s="218"/>
      <c r="J836" s="218"/>
    </row>
    <row r="837">
      <c r="A837" s="120"/>
      <c r="D837" s="166"/>
      <c r="E837" s="120"/>
      <c r="F837" s="120"/>
      <c r="I837" s="218"/>
      <c r="J837" s="218"/>
    </row>
    <row r="838">
      <c r="A838" s="120"/>
      <c r="D838" s="166"/>
      <c r="E838" s="120"/>
      <c r="F838" s="120"/>
      <c r="I838" s="218"/>
      <c r="J838" s="218"/>
    </row>
    <row r="839">
      <c r="A839" s="120"/>
      <c r="D839" s="166"/>
      <c r="E839" s="120"/>
      <c r="F839" s="120"/>
      <c r="I839" s="218"/>
      <c r="J839" s="218"/>
    </row>
    <row r="840">
      <c r="A840" s="120"/>
      <c r="D840" s="166"/>
      <c r="E840" s="120"/>
      <c r="F840" s="120"/>
      <c r="I840" s="218"/>
      <c r="J840" s="218"/>
    </row>
    <row r="841">
      <c r="A841" s="120"/>
      <c r="D841" s="166"/>
      <c r="E841" s="120"/>
      <c r="F841" s="120"/>
      <c r="I841" s="218"/>
      <c r="J841" s="218"/>
    </row>
    <row r="842">
      <c r="A842" s="120"/>
      <c r="D842" s="166"/>
      <c r="E842" s="120"/>
      <c r="F842" s="120"/>
      <c r="I842" s="218"/>
      <c r="J842" s="218"/>
    </row>
    <row r="843">
      <c r="A843" s="120"/>
      <c r="D843" s="166"/>
      <c r="E843" s="120"/>
      <c r="F843" s="120"/>
      <c r="I843" s="218"/>
      <c r="J843" s="218"/>
    </row>
    <row r="844">
      <c r="A844" s="120"/>
      <c r="D844" s="166"/>
      <c r="E844" s="120"/>
      <c r="F844" s="120"/>
      <c r="I844" s="218"/>
      <c r="J844" s="218"/>
    </row>
    <row r="845">
      <c r="A845" s="120"/>
      <c r="D845" s="166"/>
      <c r="E845" s="120"/>
      <c r="F845" s="120"/>
      <c r="I845" s="218"/>
      <c r="J845" s="218"/>
    </row>
    <row r="846">
      <c r="A846" s="120"/>
      <c r="D846" s="166"/>
      <c r="E846" s="120"/>
      <c r="F846" s="120"/>
      <c r="I846" s="218"/>
      <c r="J846" s="218"/>
    </row>
    <row r="847">
      <c r="A847" s="120"/>
      <c r="D847" s="166"/>
      <c r="E847" s="120"/>
      <c r="F847" s="120"/>
      <c r="I847" s="218"/>
      <c r="J847" s="218"/>
    </row>
    <row r="848">
      <c r="A848" s="120"/>
      <c r="D848" s="166"/>
      <c r="E848" s="120"/>
      <c r="F848" s="120"/>
      <c r="I848" s="218"/>
      <c r="J848" s="218"/>
    </row>
    <row r="849">
      <c r="A849" s="120"/>
      <c r="D849" s="166"/>
      <c r="E849" s="120"/>
      <c r="F849" s="120"/>
      <c r="I849" s="218"/>
      <c r="J849" s="218"/>
    </row>
    <row r="850">
      <c r="A850" s="120"/>
      <c r="D850" s="166"/>
      <c r="E850" s="120"/>
      <c r="F850" s="120"/>
      <c r="I850" s="218"/>
      <c r="J850" s="218"/>
    </row>
    <row r="851">
      <c r="A851" s="120"/>
      <c r="D851" s="166"/>
      <c r="E851" s="120"/>
      <c r="F851" s="120"/>
      <c r="I851" s="218"/>
      <c r="J851" s="218"/>
    </row>
    <row r="852">
      <c r="A852" s="120"/>
      <c r="D852" s="166"/>
      <c r="E852" s="120"/>
      <c r="F852" s="120"/>
      <c r="I852" s="218"/>
      <c r="J852" s="218"/>
    </row>
    <row r="853">
      <c r="A853" s="120"/>
      <c r="D853" s="166"/>
      <c r="E853" s="120"/>
      <c r="F853" s="120"/>
      <c r="I853" s="218"/>
      <c r="J853" s="218"/>
    </row>
    <row r="854">
      <c r="A854" s="120"/>
      <c r="D854" s="166"/>
      <c r="E854" s="120"/>
      <c r="F854" s="120"/>
      <c r="I854" s="218"/>
      <c r="J854" s="218"/>
    </row>
    <row r="855">
      <c r="A855" s="120"/>
      <c r="D855" s="166"/>
      <c r="E855" s="120"/>
      <c r="F855" s="120"/>
      <c r="I855" s="218"/>
      <c r="J855" s="218"/>
    </row>
    <row r="856">
      <c r="A856" s="120"/>
      <c r="D856" s="166"/>
      <c r="E856" s="120"/>
      <c r="F856" s="120"/>
      <c r="I856" s="218"/>
      <c r="J856" s="218"/>
    </row>
    <row r="857">
      <c r="A857" s="120"/>
      <c r="D857" s="166"/>
      <c r="E857" s="120"/>
      <c r="F857" s="120"/>
      <c r="I857" s="218"/>
      <c r="J857" s="218"/>
    </row>
    <row r="858">
      <c r="A858" s="120"/>
      <c r="D858" s="166"/>
      <c r="E858" s="120"/>
      <c r="F858" s="120"/>
      <c r="I858" s="218"/>
      <c r="J858" s="218"/>
    </row>
    <row r="859">
      <c r="A859" s="120"/>
      <c r="D859" s="166"/>
      <c r="E859" s="120"/>
      <c r="F859" s="120"/>
      <c r="I859" s="218"/>
      <c r="J859" s="218"/>
    </row>
    <row r="860">
      <c r="A860" s="120"/>
      <c r="D860" s="166"/>
      <c r="E860" s="120"/>
      <c r="F860" s="120"/>
      <c r="I860" s="218"/>
      <c r="J860" s="218"/>
    </row>
    <row r="861">
      <c r="A861" s="120"/>
      <c r="D861" s="166"/>
      <c r="E861" s="120"/>
      <c r="F861" s="120"/>
      <c r="I861" s="218"/>
      <c r="J861" s="218"/>
    </row>
    <row r="862">
      <c r="A862" s="120"/>
      <c r="D862" s="166"/>
      <c r="E862" s="120"/>
      <c r="F862" s="120"/>
      <c r="I862" s="218"/>
      <c r="J862" s="218"/>
    </row>
    <row r="863">
      <c r="A863" s="120"/>
      <c r="D863" s="166"/>
      <c r="E863" s="120"/>
      <c r="F863" s="120"/>
      <c r="I863" s="218"/>
      <c r="J863" s="218"/>
    </row>
    <row r="864">
      <c r="A864" s="120"/>
      <c r="D864" s="166"/>
      <c r="E864" s="120"/>
      <c r="F864" s="120"/>
      <c r="I864" s="218"/>
      <c r="J864" s="218"/>
    </row>
    <row r="865">
      <c r="A865" s="120"/>
      <c r="D865" s="166"/>
      <c r="E865" s="120"/>
      <c r="F865" s="120"/>
      <c r="I865" s="218"/>
      <c r="J865" s="218"/>
    </row>
    <row r="866">
      <c r="A866" s="120"/>
      <c r="D866" s="166"/>
      <c r="E866" s="120"/>
      <c r="F866" s="120"/>
      <c r="I866" s="218"/>
      <c r="J866" s="218"/>
    </row>
    <row r="867">
      <c r="A867" s="120"/>
      <c r="D867" s="166"/>
      <c r="E867" s="120"/>
      <c r="F867" s="120"/>
      <c r="I867" s="218"/>
      <c r="J867" s="218"/>
    </row>
    <row r="868">
      <c r="A868" s="120"/>
      <c r="D868" s="166"/>
      <c r="E868" s="120"/>
      <c r="F868" s="120"/>
      <c r="I868" s="218"/>
      <c r="J868" s="218"/>
    </row>
    <row r="869">
      <c r="A869" s="120"/>
      <c r="D869" s="166"/>
      <c r="E869" s="120"/>
      <c r="F869" s="120"/>
      <c r="I869" s="218"/>
      <c r="J869" s="218"/>
    </row>
    <row r="870">
      <c r="A870" s="120"/>
      <c r="D870" s="166"/>
      <c r="E870" s="120"/>
      <c r="F870" s="120"/>
      <c r="I870" s="218"/>
      <c r="J870" s="218"/>
    </row>
    <row r="871">
      <c r="A871" s="120"/>
      <c r="D871" s="166"/>
      <c r="E871" s="120"/>
      <c r="F871" s="120"/>
      <c r="I871" s="218"/>
      <c r="J871" s="218"/>
    </row>
    <row r="872">
      <c r="A872" s="120"/>
      <c r="D872" s="166"/>
      <c r="E872" s="120"/>
      <c r="F872" s="120"/>
      <c r="I872" s="218"/>
      <c r="J872" s="218"/>
    </row>
    <row r="873">
      <c r="A873" s="120"/>
      <c r="D873" s="166"/>
      <c r="E873" s="120"/>
      <c r="F873" s="120"/>
      <c r="I873" s="218"/>
      <c r="J873" s="218"/>
    </row>
    <row r="874">
      <c r="A874" s="120"/>
      <c r="D874" s="166"/>
      <c r="E874" s="120"/>
      <c r="F874" s="120"/>
      <c r="I874" s="218"/>
      <c r="J874" s="218"/>
    </row>
    <row r="875">
      <c r="A875" s="120"/>
      <c r="D875" s="166"/>
      <c r="E875" s="120"/>
      <c r="F875" s="120"/>
      <c r="I875" s="218"/>
      <c r="J875" s="218"/>
    </row>
    <row r="876">
      <c r="A876" s="120"/>
      <c r="D876" s="166"/>
      <c r="E876" s="120"/>
      <c r="F876" s="120"/>
      <c r="I876" s="218"/>
      <c r="J876" s="218"/>
    </row>
    <row r="877">
      <c r="A877" s="120"/>
      <c r="D877" s="166"/>
      <c r="E877" s="120"/>
      <c r="F877" s="120"/>
      <c r="I877" s="218"/>
      <c r="J877" s="218"/>
    </row>
    <row r="878">
      <c r="A878" s="120"/>
      <c r="D878" s="166"/>
      <c r="E878" s="120"/>
      <c r="F878" s="120"/>
      <c r="I878" s="218"/>
      <c r="J878" s="218"/>
    </row>
    <row r="879">
      <c r="A879" s="120"/>
      <c r="D879" s="166"/>
      <c r="E879" s="120"/>
      <c r="F879" s="120"/>
      <c r="I879" s="218"/>
      <c r="J879" s="218"/>
    </row>
    <row r="880">
      <c r="A880" s="120"/>
      <c r="D880" s="166"/>
      <c r="E880" s="120"/>
      <c r="F880" s="120"/>
      <c r="I880" s="218"/>
      <c r="J880" s="218"/>
    </row>
    <row r="881">
      <c r="A881" s="120"/>
      <c r="D881" s="166"/>
      <c r="E881" s="120"/>
      <c r="F881" s="120"/>
      <c r="I881" s="218"/>
      <c r="J881" s="218"/>
    </row>
    <row r="882">
      <c r="A882" s="120"/>
      <c r="D882" s="166"/>
      <c r="E882" s="120"/>
      <c r="F882" s="120"/>
      <c r="I882" s="218"/>
      <c r="J882" s="218"/>
    </row>
    <row r="883">
      <c r="A883" s="120"/>
      <c r="D883" s="166"/>
      <c r="E883" s="120"/>
      <c r="F883" s="120"/>
      <c r="I883" s="218"/>
      <c r="J883" s="218"/>
    </row>
    <row r="884">
      <c r="A884" s="120"/>
      <c r="D884" s="166"/>
      <c r="E884" s="120"/>
      <c r="F884" s="120"/>
      <c r="I884" s="218"/>
      <c r="J884" s="218"/>
    </row>
    <row r="885">
      <c r="A885" s="120"/>
      <c r="D885" s="166"/>
      <c r="E885" s="120"/>
      <c r="F885" s="120"/>
      <c r="I885" s="218"/>
      <c r="J885" s="218"/>
    </row>
    <row r="886">
      <c r="A886" s="120"/>
      <c r="D886" s="166"/>
      <c r="E886" s="120"/>
      <c r="F886" s="120"/>
      <c r="I886" s="218"/>
      <c r="J886" s="218"/>
    </row>
    <row r="887">
      <c r="A887" s="120"/>
      <c r="D887" s="166"/>
      <c r="E887" s="120"/>
      <c r="F887" s="120"/>
      <c r="I887" s="218"/>
      <c r="J887" s="218"/>
    </row>
    <row r="888">
      <c r="A888" s="120"/>
      <c r="D888" s="166"/>
      <c r="E888" s="120"/>
      <c r="F888" s="120"/>
      <c r="I888" s="218"/>
      <c r="J888" s="218"/>
    </row>
    <row r="889">
      <c r="A889" s="120"/>
      <c r="D889" s="166"/>
      <c r="E889" s="120"/>
      <c r="F889" s="120"/>
      <c r="I889" s="218"/>
      <c r="J889" s="218"/>
    </row>
    <row r="890">
      <c r="A890" s="120"/>
      <c r="D890" s="166"/>
      <c r="E890" s="120"/>
      <c r="F890" s="120"/>
      <c r="I890" s="218"/>
      <c r="J890" s="218"/>
    </row>
    <row r="891">
      <c r="A891" s="120"/>
      <c r="D891" s="166"/>
      <c r="E891" s="120"/>
      <c r="F891" s="120"/>
      <c r="I891" s="218"/>
      <c r="J891" s="218"/>
    </row>
    <row r="892">
      <c r="A892" s="120"/>
      <c r="D892" s="166"/>
      <c r="E892" s="120"/>
      <c r="F892" s="120"/>
      <c r="I892" s="218"/>
      <c r="J892" s="218"/>
    </row>
    <row r="893">
      <c r="A893" s="120"/>
      <c r="D893" s="166"/>
      <c r="E893" s="120"/>
      <c r="F893" s="120"/>
      <c r="I893" s="218"/>
      <c r="J893" s="218"/>
    </row>
    <row r="894">
      <c r="A894" s="120"/>
      <c r="D894" s="166"/>
      <c r="E894" s="120"/>
      <c r="F894" s="120"/>
      <c r="I894" s="218"/>
      <c r="J894" s="218"/>
    </row>
    <row r="895">
      <c r="A895" s="120"/>
      <c r="D895" s="166"/>
      <c r="E895" s="120"/>
      <c r="F895" s="120"/>
      <c r="I895" s="218"/>
      <c r="J895" s="218"/>
    </row>
    <row r="896">
      <c r="A896" s="120"/>
      <c r="D896" s="166"/>
      <c r="E896" s="120"/>
      <c r="F896" s="120"/>
      <c r="I896" s="218"/>
      <c r="J896" s="218"/>
    </row>
    <row r="897">
      <c r="A897" s="120"/>
      <c r="D897" s="166"/>
      <c r="E897" s="120"/>
      <c r="F897" s="120"/>
      <c r="I897" s="218"/>
      <c r="J897" s="218"/>
    </row>
    <row r="898">
      <c r="A898" s="120"/>
      <c r="D898" s="166"/>
      <c r="E898" s="120"/>
      <c r="F898" s="120"/>
      <c r="I898" s="218"/>
      <c r="J898" s="218"/>
    </row>
    <row r="899">
      <c r="A899" s="120"/>
      <c r="D899" s="166"/>
      <c r="E899" s="120"/>
      <c r="F899" s="120"/>
      <c r="I899" s="218"/>
      <c r="J899" s="218"/>
    </row>
    <row r="900">
      <c r="A900" s="120"/>
      <c r="D900" s="166"/>
      <c r="E900" s="120"/>
      <c r="F900" s="120"/>
      <c r="I900" s="218"/>
      <c r="J900" s="218"/>
    </row>
    <row r="901">
      <c r="A901" s="120"/>
      <c r="D901" s="166"/>
      <c r="E901" s="120"/>
      <c r="F901" s="120"/>
      <c r="I901" s="218"/>
      <c r="J901" s="218"/>
    </row>
    <row r="902">
      <c r="A902" s="120"/>
      <c r="D902" s="166"/>
      <c r="E902" s="120"/>
      <c r="F902" s="120"/>
      <c r="I902" s="218"/>
      <c r="J902" s="218"/>
    </row>
    <row r="903">
      <c r="A903" s="120"/>
      <c r="D903" s="166"/>
      <c r="E903" s="120"/>
      <c r="F903" s="120"/>
      <c r="I903" s="218"/>
      <c r="J903" s="218"/>
    </row>
    <row r="904">
      <c r="A904" s="120"/>
      <c r="D904" s="166"/>
      <c r="E904" s="120"/>
      <c r="F904" s="120"/>
      <c r="I904" s="218"/>
      <c r="J904" s="218"/>
    </row>
    <row r="905">
      <c r="A905" s="120"/>
      <c r="D905" s="166"/>
      <c r="E905" s="120"/>
      <c r="F905" s="120"/>
      <c r="I905" s="218"/>
      <c r="J905" s="218"/>
    </row>
    <row r="906">
      <c r="A906" s="120"/>
      <c r="D906" s="166"/>
      <c r="E906" s="120"/>
      <c r="F906" s="120"/>
      <c r="I906" s="218"/>
      <c r="J906" s="218"/>
    </row>
    <row r="907">
      <c r="A907" s="120"/>
      <c r="D907" s="166"/>
      <c r="E907" s="120"/>
      <c r="F907" s="120"/>
      <c r="I907" s="218"/>
      <c r="J907" s="218"/>
    </row>
    <row r="908">
      <c r="A908" s="120"/>
      <c r="D908" s="166"/>
      <c r="E908" s="120"/>
      <c r="F908" s="120"/>
      <c r="I908" s="218"/>
      <c r="J908" s="218"/>
    </row>
    <row r="909">
      <c r="A909" s="120"/>
      <c r="D909" s="166"/>
      <c r="E909" s="120"/>
      <c r="F909" s="120"/>
      <c r="I909" s="218"/>
      <c r="J909" s="218"/>
    </row>
    <row r="910">
      <c r="A910" s="120"/>
      <c r="D910" s="166"/>
      <c r="E910" s="120"/>
      <c r="F910" s="120"/>
      <c r="I910" s="218"/>
      <c r="J910" s="218"/>
    </row>
    <row r="911">
      <c r="A911" s="120"/>
      <c r="D911" s="166"/>
      <c r="E911" s="120"/>
      <c r="F911" s="120"/>
      <c r="I911" s="218"/>
      <c r="J911" s="218"/>
    </row>
    <row r="912">
      <c r="A912" s="120"/>
      <c r="D912" s="166"/>
      <c r="E912" s="120"/>
      <c r="F912" s="120"/>
      <c r="I912" s="218"/>
      <c r="J912" s="218"/>
    </row>
    <row r="913">
      <c r="A913" s="120"/>
      <c r="D913" s="166"/>
      <c r="E913" s="120"/>
      <c r="F913" s="120"/>
      <c r="I913" s="218"/>
      <c r="J913" s="218"/>
    </row>
    <row r="914">
      <c r="A914" s="120"/>
      <c r="D914" s="166"/>
      <c r="E914" s="120"/>
      <c r="F914" s="120"/>
      <c r="I914" s="218"/>
      <c r="J914" s="218"/>
    </row>
    <row r="915">
      <c r="A915" s="120"/>
      <c r="D915" s="166"/>
      <c r="E915" s="120"/>
      <c r="F915" s="120"/>
      <c r="I915" s="218"/>
      <c r="J915" s="218"/>
    </row>
    <row r="916">
      <c r="A916" s="120"/>
      <c r="D916" s="166"/>
      <c r="E916" s="120"/>
      <c r="F916" s="120"/>
      <c r="I916" s="218"/>
      <c r="J916" s="218"/>
    </row>
    <row r="917">
      <c r="A917" s="120"/>
      <c r="D917" s="166"/>
      <c r="E917" s="120"/>
      <c r="F917" s="120"/>
      <c r="I917" s="218"/>
      <c r="J917" s="218"/>
    </row>
    <row r="918">
      <c r="A918" s="120"/>
      <c r="D918" s="166"/>
      <c r="E918" s="120"/>
      <c r="F918" s="120"/>
      <c r="I918" s="218"/>
      <c r="J918" s="218"/>
    </row>
    <row r="919">
      <c r="A919" s="120"/>
      <c r="D919" s="166"/>
      <c r="E919" s="120"/>
      <c r="F919" s="120"/>
      <c r="I919" s="218"/>
      <c r="J919" s="218"/>
    </row>
    <row r="920">
      <c r="A920" s="120"/>
      <c r="D920" s="166"/>
      <c r="E920" s="120"/>
      <c r="F920" s="120"/>
      <c r="I920" s="218"/>
      <c r="J920" s="218"/>
    </row>
    <row r="921">
      <c r="A921" s="120"/>
      <c r="D921" s="166"/>
      <c r="E921" s="120"/>
      <c r="F921" s="120"/>
      <c r="I921" s="218"/>
      <c r="J921" s="218"/>
    </row>
    <row r="922">
      <c r="A922" s="120"/>
      <c r="D922" s="166"/>
      <c r="E922" s="120"/>
      <c r="F922" s="120"/>
      <c r="I922" s="218"/>
      <c r="J922" s="218"/>
    </row>
    <row r="923">
      <c r="A923" s="120"/>
      <c r="D923" s="166"/>
      <c r="E923" s="120"/>
      <c r="F923" s="120"/>
      <c r="I923" s="218"/>
      <c r="J923" s="218"/>
    </row>
    <row r="924">
      <c r="A924" s="120"/>
      <c r="D924" s="166"/>
      <c r="E924" s="120"/>
      <c r="F924" s="120"/>
      <c r="I924" s="218"/>
      <c r="J924" s="218"/>
    </row>
    <row r="925">
      <c r="A925" s="120"/>
      <c r="D925" s="166"/>
      <c r="E925" s="120"/>
      <c r="F925" s="120"/>
      <c r="I925" s="218"/>
      <c r="J925" s="218"/>
    </row>
    <row r="926">
      <c r="A926" s="120"/>
      <c r="D926" s="166"/>
      <c r="E926" s="120"/>
      <c r="F926" s="120"/>
      <c r="I926" s="218"/>
      <c r="J926" s="218"/>
    </row>
    <row r="927">
      <c r="A927" s="120"/>
      <c r="D927" s="166"/>
      <c r="E927" s="120"/>
      <c r="F927" s="120"/>
      <c r="I927" s="218"/>
      <c r="J927" s="218"/>
    </row>
    <row r="928">
      <c r="A928" s="120"/>
      <c r="D928" s="166"/>
      <c r="E928" s="120"/>
      <c r="F928" s="120"/>
      <c r="I928" s="218"/>
      <c r="J928" s="218"/>
    </row>
    <row r="929">
      <c r="A929" s="120"/>
      <c r="D929" s="166"/>
      <c r="E929" s="120"/>
      <c r="F929" s="120"/>
      <c r="I929" s="218"/>
      <c r="J929" s="218"/>
    </row>
    <row r="930">
      <c r="A930" s="120"/>
      <c r="D930" s="166"/>
      <c r="E930" s="120"/>
      <c r="F930" s="120"/>
      <c r="I930" s="218"/>
      <c r="J930" s="218"/>
    </row>
    <row r="931">
      <c r="A931" s="120"/>
      <c r="D931" s="166"/>
      <c r="E931" s="120"/>
      <c r="F931" s="120"/>
      <c r="I931" s="218"/>
      <c r="J931" s="218"/>
    </row>
    <row r="932">
      <c r="A932" s="120"/>
      <c r="D932" s="166"/>
      <c r="E932" s="120"/>
      <c r="F932" s="120"/>
      <c r="I932" s="218"/>
      <c r="J932" s="218"/>
    </row>
    <row r="933">
      <c r="A933" s="120"/>
      <c r="D933" s="166"/>
      <c r="E933" s="120"/>
      <c r="F933" s="120"/>
      <c r="I933" s="218"/>
      <c r="J933" s="218"/>
    </row>
    <row r="934">
      <c r="A934" s="120"/>
      <c r="D934" s="166"/>
      <c r="E934" s="120"/>
      <c r="F934" s="120"/>
      <c r="I934" s="218"/>
      <c r="J934" s="218"/>
    </row>
    <row r="935">
      <c r="A935" s="120"/>
      <c r="D935" s="166"/>
      <c r="E935" s="120"/>
      <c r="F935" s="120"/>
      <c r="I935" s="218"/>
      <c r="J935" s="218"/>
    </row>
    <row r="936">
      <c r="A936" s="120"/>
      <c r="D936" s="166"/>
      <c r="E936" s="120"/>
      <c r="F936" s="120"/>
      <c r="I936" s="218"/>
      <c r="J936" s="218"/>
    </row>
    <row r="937">
      <c r="A937" s="120"/>
      <c r="D937" s="166"/>
      <c r="E937" s="120"/>
      <c r="F937" s="120"/>
      <c r="I937" s="218"/>
      <c r="J937" s="218"/>
    </row>
    <row r="938">
      <c r="A938" s="120"/>
      <c r="D938" s="166"/>
      <c r="E938" s="120"/>
      <c r="F938" s="120"/>
      <c r="I938" s="218"/>
      <c r="J938" s="218"/>
    </row>
    <row r="939">
      <c r="A939" s="120"/>
      <c r="D939" s="166"/>
      <c r="E939" s="120"/>
      <c r="F939" s="120"/>
      <c r="I939" s="218"/>
      <c r="J939" s="218"/>
    </row>
    <row r="940">
      <c r="A940" s="120"/>
      <c r="D940" s="166"/>
      <c r="E940" s="120"/>
      <c r="F940" s="120"/>
      <c r="I940" s="218"/>
      <c r="J940" s="218"/>
    </row>
    <row r="941">
      <c r="A941" s="120"/>
      <c r="D941" s="166"/>
      <c r="E941" s="120"/>
      <c r="F941" s="120"/>
      <c r="I941" s="218"/>
      <c r="J941" s="218"/>
    </row>
    <row r="942">
      <c r="A942" s="120"/>
      <c r="D942" s="166"/>
      <c r="E942" s="120"/>
      <c r="F942" s="120"/>
      <c r="I942" s="218"/>
      <c r="J942" s="218"/>
    </row>
    <row r="943">
      <c r="A943" s="120"/>
      <c r="D943" s="166"/>
      <c r="E943" s="120"/>
      <c r="F943" s="120"/>
      <c r="I943" s="218"/>
      <c r="J943" s="218"/>
    </row>
    <row r="944">
      <c r="A944" s="120"/>
      <c r="D944" s="166"/>
      <c r="E944" s="120"/>
      <c r="F944" s="120"/>
      <c r="I944" s="218"/>
      <c r="J944" s="218"/>
    </row>
    <row r="945">
      <c r="A945" s="120"/>
      <c r="D945" s="166"/>
      <c r="E945" s="120"/>
      <c r="F945" s="120"/>
      <c r="I945" s="218"/>
      <c r="J945" s="218"/>
    </row>
    <row r="946">
      <c r="A946" s="120"/>
      <c r="D946" s="166"/>
      <c r="E946" s="120"/>
      <c r="F946" s="120"/>
      <c r="I946" s="218"/>
      <c r="J946" s="218"/>
    </row>
    <row r="947">
      <c r="A947" s="120"/>
      <c r="D947" s="166"/>
      <c r="E947" s="120"/>
      <c r="F947" s="120"/>
      <c r="I947" s="218"/>
      <c r="J947" s="218"/>
    </row>
    <row r="948">
      <c r="A948" s="120"/>
      <c r="D948" s="166"/>
      <c r="E948" s="120"/>
      <c r="F948" s="120"/>
      <c r="I948" s="218"/>
      <c r="J948" s="218"/>
    </row>
    <row r="949">
      <c r="A949" s="120"/>
      <c r="D949" s="166"/>
      <c r="E949" s="120"/>
      <c r="F949" s="120"/>
      <c r="I949" s="218"/>
      <c r="J949" s="218"/>
    </row>
    <row r="950">
      <c r="A950" s="120"/>
      <c r="D950" s="166"/>
      <c r="E950" s="120"/>
      <c r="F950" s="120"/>
      <c r="I950" s="218"/>
      <c r="J950" s="218"/>
    </row>
    <row r="951">
      <c r="A951" s="120"/>
      <c r="D951" s="166"/>
      <c r="E951" s="120"/>
      <c r="F951" s="120"/>
      <c r="I951" s="218"/>
      <c r="J951" s="218"/>
    </row>
    <row r="952">
      <c r="A952" s="120"/>
      <c r="D952" s="166"/>
      <c r="E952" s="120"/>
      <c r="F952" s="120"/>
      <c r="I952" s="218"/>
      <c r="J952" s="218"/>
    </row>
    <row r="953">
      <c r="A953" s="120"/>
      <c r="D953" s="166"/>
      <c r="E953" s="120"/>
      <c r="F953" s="120"/>
      <c r="I953" s="218"/>
      <c r="J953" s="218"/>
    </row>
    <row r="954">
      <c r="A954" s="120"/>
      <c r="D954" s="166"/>
      <c r="E954" s="120"/>
      <c r="F954" s="120"/>
      <c r="I954" s="218"/>
      <c r="J954" s="218"/>
    </row>
    <row r="955">
      <c r="A955" s="120"/>
      <c r="D955" s="166"/>
      <c r="E955" s="120"/>
      <c r="F955" s="120"/>
      <c r="I955" s="218"/>
      <c r="J955" s="218"/>
    </row>
    <row r="956">
      <c r="A956" s="120"/>
      <c r="D956" s="166"/>
      <c r="E956" s="120"/>
      <c r="F956" s="120"/>
      <c r="I956" s="218"/>
      <c r="J956" s="218"/>
    </row>
    <row r="957">
      <c r="A957" s="120"/>
      <c r="D957" s="166"/>
      <c r="E957" s="120"/>
      <c r="F957" s="120"/>
      <c r="I957" s="218"/>
      <c r="J957" s="218"/>
    </row>
    <row r="958">
      <c r="A958" s="120"/>
      <c r="D958" s="166"/>
      <c r="E958" s="120"/>
      <c r="F958" s="120"/>
      <c r="I958" s="218"/>
      <c r="J958" s="218"/>
    </row>
    <row r="959">
      <c r="A959" s="120"/>
      <c r="D959" s="166"/>
      <c r="E959" s="120"/>
      <c r="F959" s="120"/>
      <c r="I959" s="218"/>
      <c r="J959" s="218"/>
    </row>
    <row r="960">
      <c r="A960" s="120"/>
      <c r="D960" s="166"/>
      <c r="E960" s="120"/>
      <c r="F960" s="120"/>
      <c r="I960" s="218"/>
      <c r="J960" s="218"/>
    </row>
    <row r="961">
      <c r="A961" s="120"/>
      <c r="D961" s="166"/>
      <c r="E961" s="120"/>
      <c r="F961" s="120"/>
      <c r="I961" s="218"/>
      <c r="J961" s="218"/>
    </row>
    <row r="962">
      <c r="A962" s="120"/>
      <c r="D962" s="166"/>
      <c r="E962" s="120"/>
      <c r="F962" s="120"/>
      <c r="I962" s="218"/>
      <c r="J962" s="218"/>
    </row>
    <row r="963">
      <c r="A963" s="120"/>
      <c r="D963" s="166"/>
      <c r="E963" s="120"/>
      <c r="F963" s="120"/>
      <c r="I963" s="218"/>
      <c r="J963" s="218"/>
    </row>
    <row r="964">
      <c r="A964" s="120"/>
      <c r="D964" s="166"/>
      <c r="E964" s="120"/>
      <c r="F964" s="120"/>
      <c r="I964" s="218"/>
      <c r="J964" s="218"/>
    </row>
    <row r="965">
      <c r="A965" s="120"/>
      <c r="D965" s="166"/>
      <c r="E965" s="120"/>
      <c r="F965" s="120"/>
      <c r="I965" s="218"/>
      <c r="J965" s="218"/>
    </row>
    <row r="966">
      <c r="A966" s="120"/>
      <c r="D966" s="166"/>
      <c r="E966" s="120"/>
      <c r="F966" s="120"/>
      <c r="I966" s="218"/>
      <c r="J966" s="218"/>
    </row>
    <row r="967">
      <c r="A967" s="120"/>
      <c r="D967" s="166"/>
      <c r="E967" s="120"/>
      <c r="F967" s="120"/>
      <c r="I967" s="218"/>
      <c r="J967" s="218"/>
    </row>
    <row r="968">
      <c r="A968" s="120"/>
      <c r="D968" s="166"/>
      <c r="E968" s="120"/>
      <c r="F968" s="120"/>
      <c r="I968" s="218"/>
      <c r="J968" s="218"/>
    </row>
    <row r="969">
      <c r="A969" s="120"/>
      <c r="D969" s="166"/>
      <c r="E969" s="120"/>
      <c r="F969" s="120"/>
      <c r="I969" s="218"/>
      <c r="J969" s="218"/>
    </row>
    <row r="970">
      <c r="A970" s="120"/>
      <c r="D970" s="166"/>
      <c r="E970" s="120"/>
      <c r="F970" s="120"/>
      <c r="I970" s="218"/>
      <c r="J970" s="218"/>
    </row>
    <row r="971">
      <c r="A971" s="120"/>
      <c r="D971" s="166"/>
      <c r="E971" s="120"/>
      <c r="F971" s="120"/>
      <c r="I971" s="218"/>
      <c r="J971" s="218"/>
    </row>
    <row r="972">
      <c r="A972" s="120"/>
      <c r="D972" s="166"/>
      <c r="E972" s="120"/>
      <c r="F972" s="120"/>
      <c r="I972" s="218"/>
      <c r="J972" s="218"/>
    </row>
    <row r="973">
      <c r="A973" s="120"/>
      <c r="D973" s="166"/>
      <c r="E973" s="120"/>
      <c r="F973" s="120"/>
      <c r="I973" s="218"/>
      <c r="J973" s="218"/>
    </row>
    <row r="974">
      <c r="A974" s="120"/>
      <c r="D974" s="166"/>
      <c r="E974" s="120"/>
      <c r="F974" s="120"/>
      <c r="I974" s="218"/>
      <c r="J974" s="218"/>
    </row>
    <row r="975">
      <c r="A975" s="120"/>
      <c r="D975" s="166"/>
      <c r="E975" s="120"/>
      <c r="F975" s="120"/>
      <c r="I975" s="218"/>
      <c r="J975" s="218"/>
    </row>
    <row r="976">
      <c r="A976" s="120"/>
      <c r="D976" s="166"/>
      <c r="E976" s="120"/>
      <c r="F976" s="120"/>
      <c r="I976" s="218"/>
      <c r="J976" s="218"/>
    </row>
    <row r="977">
      <c r="A977" s="120"/>
      <c r="D977" s="166"/>
      <c r="E977" s="120"/>
      <c r="F977" s="120"/>
      <c r="I977" s="218"/>
      <c r="J977" s="218"/>
    </row>
    <row r="978">
      <c r="A978" s="120"/>
      <c r="D978" s="166"/>
      <c r="E978" s="120"/>
      <c r="F978" s="120"/>
      <c r="I978" s="218"/>
      <c r="J978" s="218"/>
    </row>
    <row r="979">
      <c r="A979" s="120"/>
      <c r="D979" s="166"/>
      <c r="E979" s="120"/>
      <c r="F979" s="120"/>
      <c r="I979" s="218"/>
      <c r="J979" s="218"/>
    </row>
    <row r="980">
      <c r="A980" s="120"/>
      <c r="D980" s="166"/>
      <c r="E980" s="120"/>
      <c r="F980" s="120"/>
      <c r="I980" s="218"/>
      <c r="J980" s="218"/>
    </row>
    <row r="981">
      <c r="A981" s="120"/>
      <c r="D981" s="166"/>
      <c r="E981" s="120"/>
      <c r="F981" s="120"/>
      <c r="I981" s="218"/>
      <c r="J981" s="218"/>
    </row>
    <row r="982">
      <c r="A982" s="120"/>
      <c r="D982" s="166"/>
      <c r="E982" s="120"/>
      <c r="F982" s="120"/>
      <c r="I982" s="218"/>
      <c r="J982" s="218"/>
    </row>
    <row r="983">
      <c r="A983" s="120"/>
      <c r="D983" s="166"/>
      <c r="E983" s="120"/>
      <c r="F983" s="120"/>
      <c r="I983" s="218"/>
      <c r="J983" s="218"/>
    </row>
    <row r="984">
      <c r="A984" s="120"/>
      <c r="D984" s="166"/>
      <c r="E984" s="120"/>
      <c r="F984" s="120"/>
      <c r="I984" s="218"/>
      <c r="J984" s="218"/>
    </row>
    <row r="985">
      <c r="A985" s="120"/>
      <c r="D985" s="166"/>
      <c r="E985" s="120"/>
      <c r="F985" s="120"/>
      <c r="I985" s="218"/>
      <c r="J985" s="218"/>
    </row>
    <row r="986">
      <c r="A986" s="120"/>
      <c r="D986" s="166"/>
      <c r="E986" s="120"/>
      <c r="F986" s="120"/>
      <c r="I986" s="218"/>
      <c r="J986" s="218"/>
    </row>
    <row r="987">
      <c r="A987" s="120"/>
      <c r="D987" s="166"/>
      <c r="E987" s="120"/>
      <c r="F987" s="120"/>
      <c r="I987" s="218"/>
      <c r="J987" s="218"/>
    </row>
    <row r="988">
      <c r="A988" s="120"/>
      <c r="D988" s="166"/>
      <c r="E988" s="120"/>
      <c r="F988" s="120"/>
      <c r="I988" s="218"/>
      <c r="J988" s="218"/>
    </row>
    <row r="989">
      <c r="A989" s="120"/>
      <c r="D989" s="166"/>
      <c r="E989" s="120"/>
      <c r="F989" s="120"/>
      <c r="I989" s="218"/>
      <c r="J989" s="218"/>
    </row>
    <row r="990">
      <c r="A990" s="120"/>
      <c r="D990" s="166"/>
      <c r="E990" s="120"/>
      <c r="F990" s="120"/>
      <c r="I990" s="218"/>
      <c r="J990" s="218"/>
    </row>
    <row r="991">
      <c r="A991" s="120"/>
      <c r="D991" s="166"/>
      <c r="E991" s="120"/>
      <c r="F991" s="120"/>
      <c r="I991" s="218"/>
      <c r="J991" s="218"/>
    </row>
    <row r="992">
      <c r="A992" s="120"/>
      <c r="D992" s="166"/>
      <c r="E992" s="120"/>
      <c r="F992" s="120"/>
      <c r="I992" s="218"/>
      <c r="J992" s="218"/>
    </row>
    <row r="993">
      <c r="A993" s="120"/>
      <c r="D993" s="166"/>
      <c r="E993" s="120"/>
      <c r="F993" s="120"/>
      <c r="I993" s="218"/>
      <c r="J993" s="218"/>
    </row>
    <row r="994">
      <c r="A994" s="120"/>
      <c r="D994" s="166"/>
      <c r="E994" s="120"/>
      <c r="F994" s="120"/>
      <c r="I994" s="218"/>
      <c r="J994" s="218"/>
    </row>
    <row r="995">
      <c r="A995" s="120"/>
      <c r="D995" s="166"/>
      <c r="E995" s="120"/>
      <c r="F995" s="120"/>
      <c r="I995" s="218"/>
      <c r="J995" s="218"/>
    </row>
    <row r="996">
      <c r="A996" s="120"/>
      <c r="D996" s="166"/>
      <c r="E996" s="120"/>
      <c r="F996" s="120"/>
      <c r="I996" s="218"/>
      <c r="J996" s="218"/>
    </row>
    <row r="997">
      <c r="A997" s="120"/>
      <c r="D997" s="166"/>
      <c r="E997" s="120"/>
      <c r="F997" s="120"/>
      <c r="I997" s="218"/>
      <c r="J997" s="218"/>
    </row>
    <row r="998">
      <c r="A998" s="120"/>
      <c r="D998" s="166"/>
      <c r="E998" s="120"/>
      <c r="F998" s="120"/>
      <c r="I998" s="218"/>
      <c r="J998" s="218"/>
    </row>
    <row r="999">
      <c r="A999" s="120"/>
      <c r="D999" s="166"/>
      <c r="E999" s="120"/>
      <c r="F999" s="120"/>
      <c r="I999" s="218"/>
      <c r="J999" s="218"/>
    </row>
    <row r="1000">
      <c r="A1000" s="120"/>
      <c r="D1000" s="166"/>
      <c r="E1000" s="120"/>
      <c r="F1000" s="120"/>
      <c r="I1000" s="218"/>
      <c r="J1000" s="218"/>
    </row>
    <row r="1001">
      <c r="A1001" s="120"/>
      <c r="D1001" s="166"/>
      <c r="E1001" s="120"/>
      <c r="F1001" s="120"/>
      <c r="I1001" s="218"/>
      <c r="J1001" s="218"/>
    </row>
    <row r="1002">
      <c r="A1002" s="120"/>
      <c r="D1002" s="166"/>
      <c r="E1002" s="120"/>
      <c r="F1002" s="120"/>
      <c r="I1002" s="218"/>
      <c r="J1002" s="218"/>
    </row>
    <row r="1003">
      <c r="A1003" s="120"/>
      <c r="D1003" s="166"/>
      <c r="E1003" s="120"/>
      <c r="F1003" s="120"/>
      <c r="I1003" s="218"/>
      <c r="J1003" s="218"/>
    </row>
    <row r="1004">
      <c r="A1004" s="120"/>
      <c r="D1004" s="166"/>
      <c r="E1004" s="120"/>
      <c r="F1004" s="120"/>
      <c r="I1004" s="218"/>
      <c r="J1004" s="218"/>
    </row>
    <row r="1005">
      <c r="A1005" s="120"/>
      <c r="D1005" s="166"/>
      <c r="E1005" s="120"/>
      <c r="F1005" s="120"/>
      <c r="I1005" s="218"/>
      <c r="J1005" s="218"/>
    </row>
    <row r="1006">
      <c r="A1006" s="120"/>
      <c r="D1006" s="166"/>
      <c r="E1006" s="120"/>
      <c r="F1006" s="120"/>
      <c r="I1006" s="218"/>
      <c r="J1006" s="218"/>
    </row>
    <row r="1007">
      <c r="A1007" s="120"/>
      <c r="D1007" s="166"/>
      <c r="E1007" s="120"/>
      <c r="F1007" s="120"/>
      <c r="I1007" s="218"/>
      <c r="J1007" s="218"/>
    </row>
    <row r="1008">
      <c r="A1008" s="120"/>
      <c r="D1008" s="166"/>
      <c r="E1008" s="120"/>
      <c r="F1008" s="120"/>
      <c r="I1008" s="218"/>
      <c r="J1008" s="218"/>
    </row>
    <row r="1009">
      <c r="A1009" s="120"/>
      <c r="D1009" s="166"/>
      <c r="E1009" s="120"/>
      <c r="F1009" s="120"/>
      <c r="I1009" s="218"/>
      <c r="J1009" s="218"/>
    </row>
    <row r="1010">
      <c r="A1010" s="120"/>
      <c r="D1010" s="166"/>
      <c r="E1010" s="120"/>
      <c r="F1010" s="120"/>
      <c r="I1010" s="218"/>
      <c r="J1010" s="218"/>
    </row>
    <row r="1011">
      <c r="A1011" s="120"/>
      <c r="D1011" s="166"/>
      <c r="E1011" s="120"/>
      <c r="F1011" s="120"/>
      <c r="I1011" s="218"/>
      <c r="J1011" s="218"/>
    </row>
    <row r="1012">
      <c r="A1012" s="120"/>
      <c r="D1012" s="166"/>
      <c r="E1012" s="120"/>
      <c r="F1012" s="120"/>
      <c r="I1012" s="218"/>
      <c r="J1012" s="218"/>
    </row>
    <row r="1013">
      <c r="A1013" s="120"/>
      <c r="D1013" s="166"/>
      <c r="E1013" s="120"/>
      <c r="F1013" s="120"/>
      <c r="I1013" s="218"/>
      <c r="J1013" s="218"/>
    </row>
    <row r="1014">
      <c r="A1014" s="120"/>
      <c r="D1014" s="166"/>
      <c r="E1014" s="120"/>
      <c r="F1014" s="120"/>
      <c r="I1014" s="218"/>
      <c r="J1014" s="218"/>
    </row>
    <row r="1015">
      <c r="A1015" s="120"/>
      <c r="D1015" s="166"/>
      <c r="E1015" s="120"/>
      <c r="F1015" s="120"/>
      <c r="I1015" s="218"/>
      <c r="J1015" s="218"/>
    </row>
    <row r="1016">
      <c r="A1016" s="120"/>
      <c r="D1016" s="166"/>
      <c r="E1016" s="120"/>
      <c r="F1016" s="120"/>
      <c r="I1016" s="218"/>
      <c r="J1016" s="218"/>
    </row>
    <row r="1017">
      <c r="A1017" s="120"/>
      <c r="D1017" s="166"/>
      <c r="E1017" s="120"/>
      <c r="F1017" s="120"/>
      <c r="I1017" s="218"/>
      <c r="J1017" s="218"/>
    </row>
    <row r="1018">
      <c r="A1018" s="120"/>
      <c r="D1018" s="166"/>
      <c r="E1018" s="120"/>
      <c r="F1018" s="120"/>
      <c r="I1018" s="218"/>
      <c r="J1018" s="218"/>
    </row>
    <row r="1019">
      <c r="A1019" s="120"/>
      <c r="D1019" s="166"/>
      <c r="E1019" s="120"/>
      <c r="F1019" s="120"/>
      <c r="I1019" s="218"/>
      <c r="J1019" s="218"/>
    </row>
    <row r="1020">
      <c r="A1020" s="120"/>
      <c r="D1020" s="166"/>
      <c r="E1020" s="120"/>
      <c r="F1020" s="120"/>
      <c r="I1020" s="218"/>
      <c r="J1020" s="218"/>
    </row>
    <row r="1021">
      <c r="A1021" s="120"/>
      <c r="D1021" s="166"/>
      <c r="E1021" s="120"/>
      <c r="F1021" s="120"/>
      <c r="I1021" s="218"/>
      <c r="J1021" s="218"/>
    </row>
    <row r="1022">
      <c r="A1022" s="120"/>
      <c r="D1022" s="166"/>
      <c r="E1022" s="120"/>
      <c r="F1022" s="120"/>
      <c r="I1022" s="218"/>
      <c r="J1022" s="218"/>
    </row>
    <row r="1023">
      <c r="A1023" s="120"/>
      <c r="D1023" s="166"/>
      <c r="E1023" s="120"/>
      <c r="F1023" s="120"/>
      <c r="I1023" s="218"/>
      <c r="J1023" s="218"/>
    </row>
    <row r="1024">
      <c r="A1024" s="120"/>
      <c r="D1024" s="166"/>
      <c r="E1024" s="120"/>
      <c r="F1024" s="120"/>
      <c r="I1024" s="218"/>
      <c r="J1024" s="218"/>
    </row>
    <row r="1025">
      <c r="A1025" s="120"/>
      <c r="D1025" s="166"/>
      <c r="E1025" s="120"/>
      <c r="F1025" s="120"/>
      <c r="I1025" s="218"/>
      <c r="J1025" s="218"/>
    </row>
    <row r="1026">
      <c r="A1026" s="120"/>
      <c r="D1026" s="166"/>
      <c r="E1026" s="120"/>
      <c r="F1026" s="120"/>
      <c r="I1026" s="218"/>
      <c r="J1026" s="218"/>
    </row>
    <row r="1027">
      <c r="A1027" s="120"/>
      <c r="D1027" s="166"/>
      <c r="E1027" s="120"/>
      <c r="F1027" s="120"/>
      <c r="I1027" s="218"/>
      <c r="J1027" s="218"/>
    </row>
    <row r="1028">
      <c r="A1028" s="120"/>
      <c r="D1028" s="166"/>
      <c r="E1028" s="120"/>
      <c r="F1028" s="120"/>
      <c r="I1028" s="218"/>
      <c r="J1028" s="218"/>
    </row>
    <row r="1029">
      <c r="A1029" s="120"/>
      <c r="D1029" s="166"/>
      <c r="E1029" s="120"/>
      <c r="F1029" s="120"/>
      <c r="I1029" s="218"/>
      <c r="J1029" s="218"/>
    </row>
    <row r="1030">
      <c r="A1030" s="120"/>
      <c r="D1030" s="166"/>
      <c r="E1030" s="120"/>
      <c r="F1030" s="120"/>
      <c r="I1030" s="218"/>
      <c r="J1030" s="218"/>
    </row>
    <row r="1031">
      <c r="A1031" s="120"/>
      <c r="D1031" s="166"/>
      <c r="E1031" s="120"/>
      <c r="F1031" s="120"/>
      <c r="I1031" s="218"/>
      <c r="J1031" s="218"/>
    </row>
    <row r="1032">
      <c r="A1032" s="120"/>
      <c r="D1032" s="166"/>
      <c r="E1032" s="120"/>
      <c r="F1032" s="120"/>
      <c r="I1032" s="218"/>
      <c r="J1032" s="218"/>
    </row>
    <row r="1033">
      <c r="A1033" s="120"/>
      <c r="D1033" s="166"/>
      <c r="E1033" s="120"/>
      <c r="F1033" s="120"/>
      <c r="I1033" s="218"/>
      <c r="J1033" s="218"/>
    </row>
    <row r="1034">
      <c r="A1034" s="120"/>
      <c r="D1034" s="166"/>
      <c r="E1034" s="120"/>
      <c r="F1034" s="120"/>
      <c r="I1034" s="218"/>
      <c r="J1034" s="218"/>
    </row>
    <row r="1035">
      <c r="A1035" s="120"/>
      <c r="D1035" s="166"/>
      <c r="E1035" s="120"/>
      <c r="F1035" s="120"/>
      <c r="I1035" s="218"/>
      <c r="J1035" s="218"/>
    </row>
    <row r="1036">
      <c r="A1036" s="120"/>
      <c r="D1036" s="166"/>
      <c r="E1036" s="120"/>
      <c r="F1036" s="120"/>
      <c r="I1036" s="218"/>
      <c r="J1036" s="218"/>
    </row>
    <row r="1037">
      <c r="A1037" s="120"/>
      <c r="D1037" s="166"/>
      <c r="E1037" s="120"/>
      <c r="F1037" s="120"/>
      <c r="I1037" s="218"/>
      <c r="J1037" s="218"/>
    </row>
    <row r="1038">
      <c r="A1038" s="120"/>
      <c r="D1038" s="166"/>
      <c r="E1038" s="120"/>
      <c r="F1038" s="120"/>
      <c r="I1038" s="218"/>
      <c r="J1038" s="218"/>
    </row>
    <row r="1039">
      <c r="A1039" s="120"/>
      <c r="D1039" s="166"/>
      <c r="E1039" s="120"/>
      <c r="F1039" s="120"/>
      <c r="I1039" s="218"/>
      <c r="J1039" s="218"/>
    </row>
    <row r="1040">
      <c r="A1040" s="120"/>
      <c r="D1040" s="166"/>
      <c r="E1040" s="120"/>
      <c r="F1040" s="120"/>
      <c r="I1040" s="218"/>
      <c r="J1040" s="218"/>
    </row>
    <row r="1041">
      <c r="A1041" s="120"/>
      <c r="D1041" s="166"/>
      <c r="E1041" s="120"/>
      <c r="F1041" s="120"/>
      <c r="I1041" s="218"/>
      <c r="J1041" s="218"/>
    </row>
    <row r="1042">
      <c r="A1042" s="120"/>
      <c r="D1042" s="166"/>
      <c r="E1042" s="120"/>
      <c r="F1042" s="120"/>
      <c r="I1042" s="218"/>
      <c r="J1042" s="218"/>
    </row>
    <row r="1043">
      <c r="A1043" s="120"/>
      <c r="D1043" s="166"/>
      <c r="E1043" s="120"/>
      <c r="F1043" s="120"/>
      <c r="I1043" s="218"/>
      <c r="J1043" s="218"/>
    </row>
    <row r="1044">
      <c r="A1044" s="120"/>
      <c r="D1044" s="166"/>
      <c r="E1044" s="120"/>
      <c r="F1044" s="120"/>
      <c r="I1044" s="218"/>
      <c r="J1044" s="218"/>
    </row>
    <row r="1045">
      <c r="A1045" s="120"/>
      <c r="D1045" s="166"/>
      <c r="E1045" s="120"/>
      <c r="F1045" s="120"/>
      <c r="I1045" s="218"/>
      <c r="J1045" s="218"/>
    </row>
    <row r="1046">
      <c r="A1046" s="120"/>
      <c r="D1046" s="166"/>
      <c r="E1046" s="120"/>
      <c r="F1046" s="120"/>
      <c r="I1046" s="218"/>
      <c r="J1046" s="218"/>
    </row>
    <row r="1047">
      <c r="A1047" s="120"/>
      <c r="D1047" s="166"/>
      <c r="E1047" s="120"/>
      <c r="F1047" s="120"/>
      <c r="I1047" s="218"/>
      <c r="J1047" s="218"/>
    </row>
    <row r="1048">
      <c r="A1048" s="120"/>
      <c r="D1048" s="166"/>
      <c r="E1048" s="120"/>
      <c r="F1048" s="120"/>
      <c r="I1048" s="218"/>
      <c r="J1048" s="218"/>
    </row>
    <row r="1049">
      <c r="A1049" s="120"/>
      <c r="D1049" s="166"/>
      <c r="E1049" s="120"/>
      <c r="F1049" s="120"/>
      <c r="I1049" s="218"/>
      <c r="J1049" s="218"/>
    </row>
    <row r="1050">
      <c r="A1050" s="120"/>
      <c r="D1050" s="166"/>
      <c r="E1050" s="120"/>
      <c r="F1050" s="120"/>
      <c r="I1050" s="218"/>
      <c r="J1050" s="218"/>
    </row>
  </sheetData>
  <mergeCells count="45">
    <mergeCell ref="DE2:DK2"/>
    <mergeCell ref="DL2:DR2"/>
    <mergeCell ref="DS2:DY2"/>
    <mergeCell ref="DZ2:EF2"/>
    <mergeCell ref="BH2:BN2"/>
    <mergeCell ref="BO2:BU2"/>
    <mergeCell ref="BV2:CB2"/>
    <mergeCell ref="CC2:CI2"/>
    <mergeCell ref="CJ2:CP2"/>
    <mergeCell ref="CQ2:CW2"/>
    <mergeCell ref="CX2:DD2"/>
    <mergeCell ref="K2:Q2"/>
    <mergeCell ref="R2:X2"/>
    <mergeCell ref="Y2:AE2"/>
    <mergeCell ref="AF2:AL2"/>
    <mergeCell ref="AM2:AS2"/>
    <mergeCell ref="AT2:AZ2"/>
    <mergeCell ref="BA2:BG2"/>
    <mergeCell ref="R3:X3"/>
    <mergeCell ref="Y3:AE3"/>
    <mergeCell ref="AF3:AL3"/>
    <mergeCell ref="AM3:AS3"/>
    <mergeCell ref="AT3:AZ3"/>
    <mergeCell ref="BA3:BG3"/>
    <mergeCell ref="BH3:BN3"/>
    <mergeCell ref="DL3:DR3"/>
    <mergeCell ref="DS3:DY3"/>
    <mergeCell ref="DZ3:EF3"/>
    <mergeCell ref="BO3:BU3"/>
    <mergeCell ref="BV3:CB3"/>
    <mergeCell ref="CC3:CI3"/>
    <mergeCell ref="CJ3:CP3"/>
    <mergeCell ref="CQ3:CW3"/>
    <mergeCell ref="CX3:DD3"/>
    <mergeCell ref="DE3:DK3"/>
    <mergeCell ref="B7:D7"/>
    <mergeCell ref="B16:D16"/>
    <mergeCell ref="B17:D17"/>
    <mergeCell ref="A3:A5"/>
    <mergeCell ref="B3:D5"/>
    <mergeCell ref="E3:E5"/>
    <mergeCell ref="F3:H4"/>
    <mergeCell ref="I3:I5"/>
    <mergeCell ref="J3:J5"/>
    <mergeCell ref="K3:Q3"/>
  </mergeCells>
  <conditionalFormatting sqref="K6:EF68">
    <cfRule type="cellIs" dxfId="2" priority="1" operator="equal">
      <formula>1</formula>
    </cfRule>
  </conditionalFormatting>
  <conditionalFormatting sqref="K6:EF68">
    <cfRule type="cellIs" dxfId="3" priority="2" operator="equal">
      <formula>0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25.75"/>
    <col customWidth="1" min="3" max="4" width="7.88"/>
    <col customWidth="1" min="5" max="5" width="6.38"/>
    <col customWidth="1" min="6" max="6" width="12.25"/>
    <col customWidth="1" min="7" max="7" width="14.5"/>
    <col customWidth="1" min="10" max="10" width="21.38"/>
  </cols>
  <sheetData>
    <row r="1" ht="39.0" customHeight="1">
      <c r="A1" s="219" t="s">
        <v>34</v>
      </c>
      <c r="B1" s="219" t="s">
        <v>52</v>
      </c>
      <c r="C1" s="220"/>
      <c r="D1" s="220" t="s">
        <v>9</v>
      </c>
      <c r="E1" s="221" t="s">
        <v>10</v>
      </c>
      <c r="F1" s="222" t="s">
        <v>11</v>
      </c>
      <c r="G1" s="219" t="s">
        <v>53</v>
      </c>
      <c r="H1" s="223" t="s">
        <v>54</v>
      </c>
      <c r="I1" s="223" t="s">
        <v>53</v>
      </c>
      <c r="J1" s="224" t="s">
        <v>55</v>
      </c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</row>
    <row r="2">
      <c r="A2" s="226"/>
      <c r="B2" s="227"/>
      <c r="C2" s="226"/>
      <c r="D2" s="226"/>
      <c r="E2" s="228"/>
      <c r="F2" s="229"/>
      <c r="G2" s="227"/>
      <c r="H2" s="230"/>
      <c r="I2" s="231">
        <v>1.5</v>
      </c>
      <c r="J2" s="232"/>
    </row>
    <row r="3" ht="31.5" customHeight="1">
      <c r="A3" s="233"/>
      <c r="B3" s="234" t="s">
        <v>56</v>
      </c>
      <c r="C3" s="235"/>
      <c r="D3" s="235"/>
      <c r="E3" s="236">
        <v>1.0</v>
      </c>
      <c r="F3" s="237">
        <f>G4+G10+G15+G20+G24+G29</f>
        <v>17272674.18</v>
      </c>
      <c r="G3" s="237">
        <f>E3*F3</f>
        <v>17272674.18</v>
      </c>
      <c r="H3" s="237"/>
      <c r="I3" s="237">
        <f>I4+I10+I15+I20+I24+I29</f>
        <v>11515116.12</v>
      </c>
      <c r="J3" s="238"/>
    </row>
    <row r="4" ht="19.5" customHeight="1">
      <c r="A4" s="239" t="s">
        <v>57</v>
      </c>
      <c r="B4" s="240" t="s">
        <v>16</v>
      </c>
      <c r="D4" s="239" t="s">
        <v>17</v>
      </c>
      <c r="E4" s="241">
        <f>42/7</f>
        <v>6</v>
      </c>
      <c r="F4" s="242">
        <f>sum(G5:G9)</f>
        <v>1019569.25</v>
      </c>
      <c r="G4" s="243">
        <f t="shared" ref="G4:G8" si="1">F4*E4</f>
        <v>6117415.5</v>
      </c>
      <c r="H4" s="244">
        <f>sum(I5:I8)</f>
        <v>679712.8333</v>
      </c>
      <c r="I4" s="245">
        <f t="shared" ref="I4:I8" si="2">H4*E4</f>
        <v>4078277</v>
      </c>
      <c r="J4" s="246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</row>
    <row r="5" ht="19.5" hidden="1" customHeight="1">
      <c r="A5" s="123"/>
      <c r="B5" s="127" t="s">
        <v>58</v>
      </c>
      <c r="C5" s="123"/>
      <c r="D5" s="248" t="s">
        <v>19</v>
      </c>
      <c r="E5" s="249">
        <f>((34*19)*(7*2))/(60*80)</f>
        <v>1.884166667</v>
      </c>
      <c r="F5" s="250">
        <f t="shared" ref="F5:F8" si="3">H5*$I$2</f>
        <v>87750</v>
      </c>
      <c r="G5" s="243">
        <f t="shared" si="1"/>
        <v>165335.625</v>
      </c>
      <c r="H5" s="251">
        <f>58500</f>
        <v>58500</v>
      </c>
      <c r="I5" s="243">
        <f t="shared" si="2"/>
        <v>110223.75</v>
      </c>
      <c r="J5" s="252" t="s">
        <v>59</v>
      </c>
    </row>
    <row r="6" ht="19.5" hidden="1" customHeight="1">
      <c r="A6" s="123"/>
      <c r="B6" s="127" t="s">
        <v>60</v>
      </c>
      <c r="C6" s="123"/>
      <c r="D6" s="248" t="s">
        <v>19</v>
      </c>
      <c r="E6" s="249">
        <f>E5</f>
        <v>1.884166667</v>
      </c>
      <c r="F6" s="250">
        <f t="shared" si="3"/>
        <v>49350</v>
      </c>
      <c r="G6" s="243">
        <f t="shared" si="1"/>
        <v>92983.625</v>
      </c>
      <c r="H6" s="251">
        <v>32900.0</v>
      </c>
      <c r="I6" s="243">
        <f t="shared" si="2"/>
        <v>61989.08333</v>
      </c>
      <c r="J6" s="252" t="s">
        <v>61</v>
      </c>
    </row>
    <row r="7" ht="19.5" hidden="1" customHeight="1">
      <c r="A7" s="123"/>
      <c r="B7" s="127" t="s">
        <v>62</v>
      </c>
      <c r="C7" s="123"/>
      <c r="D7" s="248" t="s">
        <v>63</v>
      </c>
      <c r="E7" s="248">
        <f>60*80*2</f>
        <v>9600</v>
      </c>
      <c r="F7" s="250">
        <f t="shared" si="3"/>
        <v>75</v>
      </c>
      <c r="G7" s="243">
        <f t="shared" si="1"/>
        <v>720000</v>
      </c>
      <c r="H7" s="251">
        <v>50.0</v>
      </c>
      <c r="I7" s="243">
        <f t="shared" si="2"/>
        <v>480000</v>
      </c>
      <c r="J7" s="252"/>
    </row>
    <row r="8" ht="19.5" hidden="1" customHeight="1">
      <c r="A8" s="123"/>
      <c r="B8" s="127" t="s">
        <v>64</v>
      </c>
      <c r="C8" s="123"/>
      <c r="D8" s="248" t="s">
        <v>17</v>
      </c>
      <c r="E8" s="248">
        <v>1.0</v>
      </c>
      <c r="F8" s="250">
        <f t="shared" si="3"/>
        <v>41250</v>
      </c>
      <c r="G8" s="243">
        <f t="shared" si="1"/>
        <v>41250</v>
      </c>
      <c r="H8" s="251">
        <v>27500.0</v>
      </c>
      <c r="I8" s="243">
        <f t="shared" si="2"/>
        <v>27500</v>
      </c>
      <c r="J8" s="252" t="s">
        <v>65</v>
      </c>
    </row>
    <row r="9" ht="19.5" hidden="1" customHeight="1">
      <c r="A9" s="123"/>
      <c r="B9" s="127"/>
      <c r="C9" s="123"/>
      <c r="D9" s="248"/>
      <c r="E9" s="248"/>
      <c r="F9" s="250"/>
      <c r="H9" s="251"/>
      <c r="I9" s="243"/>
      <c r="J9" s="252"/>
    </row>
    <row r="10" ht="19.5" customHeight="1">
      <c r="A10" s="253" t="s">
        <v>66</v>
      </c>
      <c r="B10" s="254" t="s">
        <v>18</v>
      </c>
      <c r="C10" s="255"/>
      <c r="D10" s="253" t="s">
        <v>19</v>
      </c>
      <c r="E10" s="256">
        <v>2.0</v>
      </c>
      <c r="F10" s="257">
        <f>sum(G11:G14)</f>
        <v>652410</v>
      </c>
      <c r="G10" s="243">
        <f t="shared" ref="G10:G48" si="4">F10*E10</f>
        <v>1304820</v>
      </c>
      <c r="H10" s="258">
        <f>sum(I11:I14)</f>
        <v>434940</v>
      </c>
      <c r="I10" s="258">
        <f t="shared" ref="I10:I48" si="5">H10*E10</f>
        <v>869880</v>
      </c>
      <c r="J10" s="259"/>
      <c r="K10" s="259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</row>
    <row r="11" ht="19.5" hidden="1" customHeight="1">
      <c r="A11" s="123"/>
      <c r="B11" s="127" t="s">
        <v>67</v>
      </c>
      <c r="D11" s="127" t="s">
        <v>19</v>
      </c>
      <c r="E11" s="260">
        <f>((45*65)*2)/(100*100)</f>
        <v>0.585</v>
      </c>
      <c r="F11" s="250">
        <f t="shared" ref="F11:F14" si="6">H11*$I$2</f>
        <v>471000</v>
      </c>
      <c r="G11" s="243">
        <f t="shared" si="4"/>
        <v>275535</v>
      </c>
      <c r="H11" s="251">
        <v>314000.0</v>
      </c>
      <c r="I11" s="243">
        <f t="shared" si="5"/>
        <v>183690</v>
      </c>
      <c r="J11" s="261" t="s">
        <v>68</v>
      </c>
    </row>
    <row r="12" ht="19.5" hidden="1" customHeight="1">
      <c r="A12" s="123"/>
      <c r="B12" s="127" t="s">
        <v>69</v>
      </c>
      <c r="D12" s="127" t="s">
        <v>19</v>
      </c>
      <c r="E12" s="260">
        <v>1.0</v>
      </c>
      <c r="F12" s="250">
        <f t="shared" si="6"/>
        <v>157500</v>
      </c>
      <c r="G12" s="243">
        <f t="shared" si="4"/>
        <v>157500</v>
      </c>
      <c r="H12" s="251">
        <v>105000.0</v>
      </c>
      <c r="I12" s="243">
        <f t="shared" si="5"/>
        <v>105000</v>
      </c>
      <c r="J12" s="252" t="s">
        <v>70</v>
      </c>
    </row>
    <row r="13" ht="19.5" hidden="1" customHeight="1">
      <c r="A13" s="123"/>
      <c r="B13" s="127" t="s">
        <v>71</v>
      </c>
      <c r="D13" s="127" t="s">
        <v>63</v>
      </c>
      <c r="E13" s="262">
        <f>45*65*2</f>
        <v>5850</v>
      </c>
      <c r="F13" s="250">
        <f t="shared" si="6"/>
        <v>37.5</v>
      </c>
      <c r="G13" s="243">
        <f t="shared" si="4"/>
        <v>219375</v>
      </c>
      <c r="H13" s="251">
        <v>25.0</v>
      </c>
      <c r="I13" s="243">
        <f t="shared" si="5"/>
        <v>146250</v>
      </c>
      <c r="J13" s="252"/>
    </row>
    <row r="14" ht="19.5" hidden="1" customHeight="1">
      <c r="A14" s="123"/>
      <c r="E14" s="262"/>
      <c r="F14" s="250">
        <f t="shared" si="6"/>
        <v>0</v>
      </c>
      <c r="G14" s="243">
        <f t="shared" si="4"/>
        <v>0</v>
      </c>
      <c r="H14" s="251"/>
      <c r="I14" s="243">
        <f t="shared" si="5"/>
        <v>0</v>
      </c>
      <c r="J14" s="252"/>
    </row>
    <row r="15" ht="19.5" customHeight="1">
      <c r="A15" s="253" t="s">
        <v>72</v>
      </c>
      <c r="B15" s="254" t="s">
        <v>20</v>
      </c>
      <c r="C15" s="255"/>
      <c r="D15" s="253" t="s">
        <v>19</v>
      </c>
      <c r="E15" s="256">
        <v>1.0</v>
      </c>
      <c r="F15" s="257">
        <f>sum(G16:G19)</f>
        <v>1598235</v>
      </c>
      <c r="G15" s="243">
        <f t="shared" si="4"/>
        <v>1598235</v>
      </c>
      <c r="H15" s="258">
        <f>sum(I16:I19)</f>
        <v>1065490</v>
      </c>
      <c r="I15" s="258">
        <f t="shared" si="5"/>
        <v>1065490</v>
      </c>
      <c r="J15" s="259"/>
      <c r="K15" s="259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</row>
    <row r="16" ht="19.5" customHeight="1">
      <c r="A16" s="123"/>
      <c r="B16" s="127" t="s">
        <v>73</v>
      </c>
      <c r="D16" s="127" t="s">
        <v>19</v>
      </c>
      <c r="E16" s="260">
        <f>((85*105)*2)/(100*100)</f>
        <v>1.785</v>
      </c>
      <c r="F16" s="250">
        <f t="shared" ref="F16:F19" si="7">H16*$I$2</f>
        <v>471000</v>
      </c>
      <c r="G16" s="243">
        <f t="shared" si="4"/>
        <v>840735</v>
      </c>
      <c r="H16" s="251">
        <v>314000.0</v>
      </c>
      <c r="I16" s="243">
        <f t="shared" si="5"/>
        <v>560490</v>
      </c>
      <c r="J16" s="261" t="s">
        <v>68</v>
      </c>
    </row>
    <row r="17" ht="19.5" customHeight="1">
      <c r="A17" s="123"/>
      <c r="B17" s="127" t="s">
        <v>69</v>
      </c>
      <c r="D17" s="127" t="s">
        <v>19</v>
      </c>
      <c r="E17" s="260">
        <v>1.0</v>
      </c>
      <c r="F17" s="250">
        <f t="shared" si="7"/>
        <v>157500</v>
      </c>
      <c r="G17" s="243">
        <f t="shared" si="4"/>
        <v>157500</v>
      </c>
      <c r="H17" s="251">
        <v>105000.0</v>
      </c>
      <c r="I17" s="243">
        <f t="shared" si="5"/>
        <v>105000</v>
      </c>
      <c r="J17" s="252" t="s">
        <v>70</v>
      </c>
    </row>
    <row r="18" ht="19.5" customHeight="1">
      <c r="A18" s="123"/>
      <c r="B18" s="127" t="s">
        <v>71</v>
      </c>
      <c r="D18" s="127" t="s">
        <v>63</v>
      </c>
      <c r="E18" s="262">
        <f>80*100*2</f>
        <v>16000</v>
      </c>
      <c r="F18" s="250">
        <f t="shared" si="7"/>
        <v>37.5</v>
      </c>
      <c r="G18" s="243">
        <f t="shared" si="4"/>
        <v>600000</v>
      </c>
      <c r="H18" s="251">
        <v>25.0</v>
      </c>
      <c r="I18" s="243">
        <f t="shared" si="5"/>
        <v>400000</v>
      </c>
      <c r="J18" s="252"/>
    </row>
    <row r="19" ht="19.5" customHeight="1">
      <c r="A19" s="123"/>
      <c r="B19" s="263"/>
      <c r="D19" s="123"/>
      <c r="E19" s="264"/>
      <c r="F19" s="250">
        <f t="shared" si="7"/>
        <v>0</v>
      </c>
      <c r="G19" s="243">
        <f t="shared" si="4"/>
        <v>0</v>
      </c>
      <c r="H19" s="265"/>
      <c r="I19" s="243">
        <f t="shared" si="5"/>
        <v>0</v>
      </c>
      <c r="J19" s="266"/>
    </row>
    <row r="20" ht="19.5" customHeight="1">
      <c r="A20" s="253" t="s">
        <v>74</v>
      </c>
      <c r="B20" s="254" t="s">
        <v>21</v>
      </c>
      <c r="C20" s="255"/>
      <c r="D20" s="253" t="s">
        <v>17</v>
      </c>
      <c r="E20" s="267">
        <f>11/4</f>
        <v>2.75</v>
      </c>
      <c r="F20" s="257">
        <f>sum(G21:G23)</f>
        <v>2104597.701</v>
      </c>
      <c r="G20" s="243">
        <f t="shared" si="4"/>
        <v>5787643.678</v>
      </c>
      <c r="H20" s="258">
        <f>sum(I21:I23)</f>
        <v>1403065.134</v>
      </c>
      <c r="I20" s="258">
        <f t="shared" si="5"/>
        <v>3858429.119</v>
      </c>
      <c r="J20" s="259"/>
      <c r="K20" s="259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</row>
    <row r="21" ht="19.5" customHeight="1">
      <c r="A21" s="123"/>
      <c r="B21" s="127" t="s">
        <v>73</v>
      </c>
      <c r="D21" s="127" t="s">
        <v>19</v>
      </c>
      <c r="E21" s="260">
        <f>(100*100)/(35*30+((2*(35+30)*2)*6))</f>
        <v>3.831417625</v>
      </c>
      <c r="F21" s="250">
        <f t="shared" ref="F21:F23" si="8">H21*$I$2</f>
        <v>471000</v>
      </c>
      <c r="G21" s="243">
        <f t="shared" si="4"/>
        <v>1804597.701</v>
      </c>
      <c r="H21" s="251">
        <v>314000.0</v>
      </c>
      <c r="I21" s="243">
        <f t="shared" si="5"/>
        <v>1203065.134</v>
      </c>
      <c r="J21" s="261" t="s">
        <v>68</v>
      </c>
    </row>
    <row r="22" ht="19.5" customHeight="1">
      <c r="A22" s="123"/>
      <c r="B22" s="127" t="s">
        <v>71</v>
      </c>
      <c r="D22" s="127" t="s">
        <v>63</v>
      </c>
      <c r="E22" s="262">
        <f>80*100</f>
        <v>8000</v>
      </c>
      <c r="F22" s="250">
        <f t="shared" si="8"/>
        <v>37.5</v>
      </c>
      <c r="G22" s="243">
        <f t="shared" si="4"/>
        <v>300000</v>
      </c>
      <c r="H22" s="251">
        <v>25.0</v>
      </c>
      <c r="I22" s="243">
        <f t="shared" si="5"/>
        <v>200000</v>
      </c>
      <c r="J22" s="252"/>
    </row>
    <row r="23" ht="19.5" customHeight="1">
      <c r="A23" s="123"/>
      <c r="B23" s="263"/>
      <c r="D23" s="123"/>
      <c r="E23" s="264"/>
      <c r="F23" s="250">
        <f t="shared" si="8"/>
        <v>0</v>
      </c>
      <c r="G23" s="243">
        <f t="shared" si="4"/>
        <v>0</v>
      </c>
      <c r="H23" s="265"/>
      <c r="I23" s="243">
        <f t="shared" si="5"/>
        <v>0</v>
      </c>
      <c r="J23" s="266"/>
    </row>
    <row r="24" ht="19.5" customHeight="1">
      <c r="A24" s="253" t="s">
        <v>75</v>
      </c>
      <c r="B24" s="254" t="s">
        <v>22</v>
      </c>
      <c r="C24" s="255"/>
      <c r="D24" s="253" t="s">
        <v>17</v>
      </c>
      <c r="E24" s="267">
        <v>1.0</v>
      </c>
      <c r="F24" s="257">
        <f>sum(G25:G28)</f>
        <v>1221828</v>
      </c>
      <c r="G24" s="243">
        <f t="shared" si="4"/>
        <v>1221828</v>
      </c>
      <c r="H24" s="258">
        <f>sum(I25:I28)</f>
        <v>814552</v>
      </c>
      <c r="I24" s="258">
        <f t="shared" si="5"/>
        <v>814552</v>
      </c>
      <c r="J24" s="259"/>
      <c r="K24" s="259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</row>
    <row r="25" ht="19.5" customHeight="1">
      <c r="A25" s="123"/>
      <c r="B25" s="127" t="s">
        <v>76</v>
      </c>
      <c r="D25" s="127" t="s">
        <v>19</v>
      </c>
      <c r="E25" s="260">
        <f>(((104/2)*14)/100)/5</f>
        <v>1.456</v>
      </c>
      <c r="F25" s="250">
        <f t="shared" ref="F25:F28" si="9">H25*$I$2</f>
        <v>100500</v>
      </c>
      <c r="G25" s="243">
        <f t="shared" si="4"/>
        <v>146328</v>
      </c>
      <c r="H25" s="251">
        <v>67000.0</v>
      </c>
      <c r="I25" s="243">
        <f t="shared" si="5"/>
        <v>97552</v>
      </c>
      <c r="J25" s="261" t="s">
        <v>77</v>
      </c>
    </row>
    <row r="26" ht="19.5" customHeight="1">
      <c r="A26" s="123"/>
      <c r="B26" s="127" t="s">
        <v>71</v>
      </c>
      <c r="D26" s="127" t="s">
        <v>63</v>
      </c>
      <c r="E26" s="262">
        <f>80*300</f>
        <v>24000</v>
      </c>
      <c r="F26" s="250">
        <f t="shared" si="9"/>
        <v>37.5</v>
      </c>
      <c r="G26" s="243">
        <f t="shared" si="4"/>
        <v>900000</v>
      </c>
      <c r="H26" s="251">
        <v>25.0</v>
      </c>
      <c r="I26" s="243">
        <f t="shared" si="5"/>
        <v>600000</v>
      </c>
      <c r="J26" s="252"/>
    </row>
    <row r="27" ht="19.5" customHeight="1">
      <c r="A27" s="123"/>
      <c r="B27" s="127" t="s">
        <v>78</v>
      </c>
      <c r="D27" s="127" t="s">
        <v>19</v>
      </c>
      <c r="E27" s="262">
        <v>1.0</v>
      </c>
      <c r="F27" s="250">
        <f t="shared" si="9"/>
        <v>175500</v>
      </c>
      <c r="G27" s="243">
        <f t="shared" si="4"/>
        <v>175500</v>
      </c>
      <c r="H27" s="251">
        <v>117000.0</v>
      </c>
      <c r="I27" s="243">
        <f t="shared" si="5"/>
        <v>117000</v>
      </c>
      <c r="J27" s="252" t="s">
        <v>79</v>
      </c>
    </row>
    <row r="28" ht="19.5" customHeight="1">
      <c r="A28" s="123"/>
      <c r="B28" s="263"/>
      <c r="D28" s="123"/>
      <c r="E28" s="264"/>
      <c r="F28" s="250">
        <f t="shared" si="9"/>
        <v>0</v>
      </c>
      <c r="G28" s="243">
        <f t="shared" si="4"/>
        <v>0</v>
      </c>
      <c r="H28" s="265"/>
      <c r="I28" s="243">
        <f t="shared" si="5"/>
        <v>0</v>
      </c>
      <c r="J28" s="266"/>
    </row>
    <row r="29" ht="19.5" customHeight="1">
      <c r="A29" s="253" t="s">
        <v>80</v>
      </c>
      <c r="B29" s="254" t="s">
        <v>23</v>
      </c>
      <c r="C29" s="255"/>
      <c r="D29" s="253" t="s">
        <v>17</v>
      </c>
      <c r="E29" s="267">
        <v>1.0</v>
      </c>
      <c r="F29" s="257">
        <f>sum(G30:G33)</f>
        <v>1242732</v>
      </c>
      <c r="G29" s="243">
        <f t="shared" si="4"/>
        <v>1242732</v>
      </c>
      <c r="H29" s="258">
        <f>sum(I30:I33)</f>
        <v>828488</v>
      </c>
      <c r="I29" s="258">
        <f t="shared" si="5"/>
        <v>828488</v>
      </c>
      <c r="J29" s="259"/>
      <c r="K29" s="259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</row>
    <row r="30" ht="19.5" customHeight="1">
      <c r="A30" s="123"/>
      <c r="B30" s="127" t="s">
        <v>76</v>
      </c>
      <c r="D30" s="127" t="s">
        <v>19</v>
      </c>
      <c r="E30" s="260">
        <f>(((104/2)*16)/100)/5</f>
        <v>1.664</v>
      </c>
      <c r="F30" s="250">
        <f t="shared" ref="F30:F48" si="10">H30*$I$2</f>
        <v>100500</v>
      </c>
      <c r="G30" s="243">
        <f t="shared" si="4"/>
        <v>167232</v>
      </c>
      <c r="H30" s="251">
        <v>67000.0</v>
      </c>
      <c r="I30" s="243">
        <f t="shared" si="5"/>
        <v>111488</v>
      </c>
      <c r="J30" s="261" t="s">
        <v>77</v>
      </c>
    </row>
    <row r="31" ht="19.5" customHeight="1">
      <c r="A31" s="123"/>
      <c r="B31" s="127" t="s">
        <v>71</v>
      </c>
      <c r="D31" s="127" t="s">
        <v>63</v>
      </c>
      <c r="E31" s="262">
        <f>80*300</f>
        <v>24000</v>
      </c>
      <c r="F31" s="250">
        <f t="shared" si="10"/>
        <v>37.5</v>
      </c>
      <c r="G31" s="243">
        <f t="shared" si="4"/>
        <v>900000</v>
      </c>
      <c r="H31" s="251">
        <v>25.0</v>
      </c>
      <c r="I31" s="243">
        <f t="shared" si="5"/>
        <v>600000</v>
      </c>
      <c r="J31" s="252"/>
    </row>
    <row r="32" ht="19.5" customHeight="1">
      <c r="A32" s="123"/>
      <c r="B32" s="127" t="s">
        <v>78</v>
      </c>
      <c r="D32" s="127" t="s">
        <v>19</v>
      </c>
      <c r="E32" s="262">
        <v>1.0</v>
      </c>
      <c r="F32" s="250">
        <f t="shared" si="10"/>
        <v>175500</v>
      </c>
      <c r="G32" s="243">
        <f t="shared" si="4"/>
        <v>175500</v>
      </c>
      <c r="H32" s="251">
        <v>117000.0</v>
      </c>
      <c r="I32" s="243">
        <f t="shared" si="5"/>
        <v>117000</v>
      </c>
      <c r="J32" s="252" t="s">
        <v>79</v>
      </c>
    </row>
    <row r="33">
      <c r="A33" s="268"/>
      <c r="B33" s="263"/>
      <c r="C33" s="269"/>
      <c r="D33" s="269"/>
      <c r="E33" s="264"/>
      <c r="F33" s="265">
        <f t="shared" si="10"/>
        <v>0</v>
      </c>
      <c r="G33" s="243">
        <f t="shared" si="4"/>
        <v>0</v>
      </c>
      <c r="H33" s="265"/>
      <c r="I33" s="270">
        <f t="shared" si="5"/>
        <v>0</v>
      </c>
      <c r="J33" s="271"/>
    </row>
    <row r="34">
      <c r="A34" s="268"/>
      <c r="B34" s="263"/>
      <c r="C34" s="269"/>
      <c r="D34" s="269"/>
      <c r="E34" s="264"/>
      <c r="F34" s="265">
        <f t="shared" si="10"/>
        <v>0</v>
      </c>
      <c r="G34" s="243">
        <f t="shared" si="4"/>
        <v>0</v>
      </c>
      <c r="H34" s="265"/>
      <c r="I34" s="270">
        <f t="shared" si="5"/>
        <v>0</v>
      </c>
      <c r="J34" s="272"/>
    </row>
    <row r="35">
      <c r="A35" s="268"/>
      <c r="B35" s="263"/>
      <c r="C35" s="269"/>
      <c r="D35" s="269"/>
      <c r="E35" s="264"/>
      <c r="F35" s="265">
        <f t="shared" si="10"/>
        <v>0</v>
      </c>
      <c r="G35" s="243">
        <f t="shared" si="4"/>
        <v>0</v>
      </c>
      <c r="H35" s="265"/>
      <c r="I35" s="270">
        <f t="shared" si="5"/>
        <v>0</v>
      </c>
      <c r="J35" s="273"/>
    </row>
    <row r="36">
      <c r="A36" s="268"/>
      <c r="B36" s="263"/>
      <c r="C36" s="268"/>
      <c r="D36" s="269"/>
      <c r="E36" s="264"/>
      <c r="F36" s="265">
        <f t="shared" si="10"/>
        <v>0</v>
      </c>
      <c r="G36" s="243">
        <f t="shared" si="4"/>
        <v>0</v>
      </c>
      <c r="H36" s="265"/>
      <c r="I36" s="270">
        <f t="shared" si="5"/>
        <v>0</v>
      </c>
      <c r="J36" s="271"/>
    </row>
    <row r="37">
      <c r="A37" s="268"/>
      <c r="B37" s="263"/>
      <c r="C37" s="268"/>
      <c r="D37" s="269"/>
      <c r="E37" s="264"/>
      <c r="F37" s="265">
        <f t="shared" si="10"/>
        <v>0</v>
      </c>
      <c r="G37" s="243">
        <f t="shared" si="4"/>
        <v>0</v>
      </c>
      <c r="H37" s="265"/>
      <c r="I37" s="270">
        <f t="shared" si="5"/>
        <v>0</v>
      </c>
      <c r="J37" s="271"/>
    </row>
    <row r="38">
      <c r="A38" s="268"/>
      <c r="B38" s="263"/>
      <c r="C38" s="268"/>
      <c r="D38" s="269"/>
      <c r="E38" s="264"/>
      <c r="F38" s="265">
        <f t="shared" si="10"/>
        <v>0</v>
      </c>
      <c r="G38" s="243">
        <f t="shared" si="4"/>
        <v>0</v>
      </c>
      <c r="H38" s="265"/>
      <c r="I38" s="270">
        <f t="shared" si="5"/>
        <v>0</v>
      </c>
      <c r="J38" s="274"/>
    </row>
    <row r="39">
      <c r="A39" s="268"/>
      <c r="B39" s="263"/>
      <c r="C39" s="268"/>
      <c r="D39" s="269"/>
      <c r="E39" s="264"/>
      <c r="F39" s="265">
        <f t="shared" si="10"/>
        <v>0</v>
      </c>
      <c r="G39" s="243">
        <f t="shared" si="4"/>
        <v>0</v>
      </c>
      <c r="H39" s="265"/>
      <c r="I39" s="270">
        <f t="shared" si="5"/>
        <v>0</v>
      </c>
      <c r="J39" s="271"/>
    </row>
    <row r="40">
      <c r="A40" s="268"/>
      <c r="B40" s="263"/>
      <c r="C40" s="268"/>
      <c r="D40" s="269"/>
      <c r="E40" s="264"/>
      <c r="F40" s="265">
        <f t="shared" si="10"/>
        <v>0</v>
      </c>
      <c r="G40" s="243">
        <f t="shared" si="4"/>
        <v>0</v>
      </c>
      <c r="H40" s="265"/>
      <c r="I40" s="270">
        <f t="shared" si="5"/>
        <v>0</v>
      </c>
      <c r="J40" s="271"/>
    </row>
    <row r="41">
      <c r="A41" s="268"/>
      <c r="B41" s="263"/>
      <c r="C41" s="268"/>
      <c r="D41" s="269"/>
      <c r="E41" s="264"/>
      <c r="F41" s="265">
        <f t="shared" si="10"/>
        <v>0</v>
      </c>
      <c r="G41" s="243">
        <f t="shared" si="4"/>
        <v>0</v>
      </c>
      <c r="H41" s="265"/>
      <c r="I41" s="270">
        <f t="shared" si="5"/>
        <v>0</v>
      </c>
      <c r="J41" s="271"/>
    </row>
    <row r="42">
      <c r="A42" s="268"/>
      <c r="B42" s="263"/>
      <c r="C42" s="268"/>
      <c r="D42" s="269"/>
      <c r="E42" s="264"/>
      <c r="F42" s="265">
        <f t="shared" si="10"/>
        <v>0</v>
      </c>
      <c r="G42" s="243">
        <f t="shared" si="4"/>
        <v>0</v>
      </c>
      <c r="H42" s="265"/>
      <c r="I42" s="270">
        <f t="shared" si="5"/>
        <v>0</v>
      </c>
      <c r="J42" s="271"/>
    </row>
    <row r="43">
      <c r="A43" s="268"/>
      <c r="B43" s="263"/>
      <c r="C43" s="268"/>
      <c r="D43" s="269"/>
      <c r="E43" s="264"/>
      <c r="F43" s="265">
        <f t="shared" si="10"/>
        <v>0</v>
      </c>
      <c r="G43" s="243">
        <f t="shared" si="4"/>
        <v>0</v>
      </c>
      <c r="H43" s="265"/>
      <c r="I43" s="270">
        <f t="shared" si="5"/>
        <v>0</v>
      </c>
      <c r="J43" s="271"/>
    </row>
    <row r="44">
      <c r="A44" s="268"/>
      <c r="B44" s="263"/>
      <c r="C44" s="268"/>
      <c r="D44" s="269"/>
      <c r="E44" s="264"/>
      <c r="F44" s="265">
        <f t="shared" si="10"/>
        <v>0</v>
      </c>
      <c r="G44" s="243">
        <f t="shared" si="4"/>
        <v>0</v>
      </c>
      <c r="H44" s="265"/>
      <c r="I44" s="270">
        <f t="shared" si="5"/>
        <v>0</v>
      </c>
      <c r="J44" s="271"/>
    </row>
    <row r="45">
      <c r="A45" s="268"/>
      <c r="B45" s="263"/>
      <c r="C45" s="268"/>
      <c r="D45" s="269"/>
      <c r="E45" s="264"/>
      <c r="F45" s="265">
        <f t="shared" si="10"/>
        <v>0</v>
      </c>
      <c r="G45" s="243">
        <f t="shared" si="4"/>
        <v>0</v>
      </c>
      <c r="H45" s="265"/>
      <c r="I45" s="270">
        <f t="shared" si="5"/>
        <v>0</v>
      </c>
      <c r="J45" s="271"/>
    </row>
    <row r="46">
      <c r="A46" s="268"/>
      <c r="B46" s="263"/>
      <c r="C46" s="268"/>
      <c r="D46" s="269"/>
      <c r="E46" s="264"/>
      <c r="F46" s="265">
        <f t="shared" si="10"/>
        <v>0</v>
      </c>
      <c r="G46" s="243">
        <f t="shared" si="4"/>
        <v>0</v>
      </c>
      <c r="H46" s="265"/>
      <c r="I46" s="270">
        <f t="shared" si="5"/>
        <v>0</v>
      </c>
      <c r="J46" s="271"/>
    </row>
    <row r="47">
      <c r="A47" s="268"/>
      <c r="B47" s="263"/>
      <c r="C47" s="268"/>
      <c r="D47" s="269"/>
      <c r="E47" s="264"/>
      <c r="F47" s="265">
        <f t="shared" si="10"/>
        <v>0</v>
      </c>
      <c r="G47" s="243">
        <f t="shared" si="4"/>
        <v>0</v>
      </c>
      <c r="H47" s="265"/>
      <c r="I47" s="270">
        <f t="shared" si="5"/>
        <v>0</v>
      </c>
      <c r="J47" s="271"/>
    </row>
    <row r="48">
      <c r="A48" s="268"/>
      <c r="B48" s="263"/>
      <c r="C48" s="268"/>
      <c r="D48" s="269"/>
      <c r="E48" s="264"/>
      <c r="F48" s="265">
        <f t="shared" si="10"/>
        <v>0</v>
      </c>
      <c r="G48" s="243">
        <f t="shared" si="4"/>
        <v>0</v>
      </c>
      <c r="H48" s="265"/>
      <c r="I48" s="270">
        <f t="shared" si="5"/>
        <v>0</v>
      </c>
      <c r="J48" s="271"/>
    </row>
    <row r="49">
      <c r="A49" s="120"/>
      <c r="C49" s="120"/>
      <c r="D49" s="120"/>
      <c r="E49" s="275"/>
      <c r="F49" s="243"/>
      <c r="H49" s="243"/>
      <c r="I49" s="243"/>
      <c r="J49" s="166"/>
    </row>
    <row r="50">
      <c r="A50" s="120"/>
      <c r="C50" s="120"/>
      <c r="D50" s="120"/>
      <c r="E50" s="275"/>
      <c r="F50" s="243"/>
      <c r="H50" s="243"/>
      <c r="I50" s="243"/>
      <c r="J50" s="166"/>
    </row>
    <row r="51">
      <c r="A51" s="120"/>
      <c r="C51" s="120"/>
      <c r="D51" s="120"/>
      <c r="E51" s="275"/>
      <c r="F51" s="243"/>
      <c r="H51" s="243"/>
      <c r="I51" s="243"/>
      <c r="J51" s="166"/>
    </row>
    <row r="52">
      <c r="A52" s="120"/>
      <c r="C52" s="120"/>
      <c r="D52" s="120"/>
      <c r="E52" s="275"/>
      <c r="F52" s="243"/>
      <c r="H52" s="243"/>
      <c r="I52" s="243"/>
      <c r="J52" s="166"/>
    </row>
    <row r="53">
      <c r="A53" s="120"/>
      <c r="C53" s="120"/>
      <c r="D53" s="120"/>
      <c r="E53" s="275"/>
      <c r="F53" s="243"/>
      <c r="H53" s="243"/>
      <c r="I53" s="243"/>
      <c r="J53" s="166"/>
    </row>
    <row r="54">
      <c r="A54" s="120"/>
      <c r="C54" s="120"/>
      <c r="D54" s="120"/>
      <c r="E54" s="275"/>
      <c r="F54" s="243"/>
      <c r="H54" s="243"/>
      <c r="I54" s="243"/>
      <c r="J54" s="166"/>
    </row>
    <row r="55">
      <c r="A55" s="120"/>
      <c r="C55" s="120"/>
      <c r="D55" s="120"/>
      <c r="E55" s="275"/>
      <c r="F55" s="243"/>
      <c r="H55" s="243"/>
      <c r="I55" s="243"/>
      <c r="J55" s="166"/>
    </row>
    <row r="56">
      <c r="A56" s="120"/>
      <c r="C56" s="120"/>
      <c r="D56" s="120"/>
      <c r="E56" s="275"/>
      <c r="F56" s="243"/>
      <c r="H56" s="243"/>
      <c r="I56" s="243"/>
      <c r="J56" s="166"/>
    </row>
    <row r="57">
      <c r="A57" s="120"/>
      <c r="C57" s="120"/>
      <c r="D57" s="120"/>
      <c r="E57" s="275"/>
      <c r="F57" s="243"/>
      <c r="H57" s="243"/>
      <c r="I57" s="243"/>
      <c r="J57" s="166"/>
    </row>
    <row r="58">
      <c r="A58" s="120"/>
      <c r="C58" s="120"/>
      <c r="D58" s="120"/>
      <c r="E58" s="275"/>
      <c r="F58" s="243"/>
      <c r="H58" s="243"/>
      <c r="I58" s="243"/>
      <c r="J58" s="166"/>
    </row>
    <row r="59">
      <c r="A59" s="120"/>
      <c r="C59" s="120"/>
      <c r="D59" s="120"/>
      <c r="E59" s="275"/>
      <c r="F59" s="243"/>
      <c r="H59" s="243"/>
      <c r="I59" s="243"/>
      <c r="J59" s="166"/>
    </row>
    <row r="60">
      <c r="A60" s="120"/>
      <c r="C60" s="120"/>
      <c r="D60" s="120"/>
      <c r="E60" s="275"/>
      <c r="F60" s="243"/>
      <c r="H60" s="243"/>
      <c r="I60" s="243"/>
      <c r="J60" s="166"/>
    </row>
    <row r="61">
      <c r="A61" s="120"/>
      <c r="C61" s="120"/>
      <c r="D61" s="120"/>
      <c r="E61" s="275"/>
      <c r="F61" s="243"/>
      <c r="H61" s="243"/>
      <c r="I61" s="243"/>
      <c r="J61" s="166"/>
    </row>
    <row r="62">
      <c r="A62" s="120"/>
      <c r="C62" s="120"/>
      <c r="D62" s="120"/>
      <c r="E62" s="275"/>
      <c r="F62" s="243"/>
      <c r="H62" s="243"/>
      <c r="I62" s="243"/>
      <c r="J62" s="166"/>
    </row>
    <row r="63">
      <c r="A63" s="120"/>
      <c r="C63" s="120"/>
      <c r="D63" s="120"/>
      <c r="E63" s="275"/>
      <c r="F63" s="243"/>
      <c r="H63" s="243"/>
      <c r="I63" s="243"/>
      <c r="J63" s="166"/>
    </row>
    <row r="64">
      <c r="A64" s="120"/>
      <c r="C64" s="120"/>
      <c r="D64" s="120"/>
      <c r="E64" s="275"/>
      <c r="F64" s="243"/>
      <c r="H64" s="243"/>
      <c r="I64" s="243"/>
      <c r="J64" s="166"/>
    </row>
    <row r="65">
      <c r="A65" s="120"/>
      <c r="C65" s="120"/>
      <c r="D65" s="120"/>
      <c r="E65" s="275"/>
      <c r="F65" s="243"/>
      <c r="H65" s="243"/>
      <c r="I65" s="243"/>
      <c r="J65" s="166"/>
    </row>
    <row r="66">
      <c r="A66" s="120"/>
      <c r="C66" s="120"/>
      <c r="D66" s="120"/>
      <c r="E66" s="275"/>
      <c r="F66" s="243"/>
      <c r="H66" s="243"/>
      <c r="I66" s="243"/>
      <c r="J66" s="166"/>
    </row>
    <row r="67">
      <c r="A67" s="120"/>
      <c r="C67" s="120"/>
      <c r="D67" s="120"/>
      <c r="E67" s="275"/>
      <c r="F67" s="243"/>
      <c r="H67" s="243"/>
      <c r="I67" s="243"/>
      <c r="J67" s="166"/>
    </row>
    <row r="68">
      <c r="A68" s="120"/>
      <c r="C68" s="120"/>
      <c r="D68" s="120"/>
      <c r="E68" s="275"/>
      <c r="F68" s="243"/>
      <c r="H68" s="243"/>
      <c r="I68" s="243"/>
      <c r="J68" s="166"/>
    </row>
    <row r="69">
      <c r="A69" s="120"/>
      <c r="C69" s="120"/>
      <c r="D69" s="120"/>
      <c r="E69" s="275"/>
      <c r="F69" s="243"/>
      <c r="H69" s="243"/>
      <c r="I69" s="243"/>
      <c r="J69" s="166"/>
    </row>
    <row r="70">
      <c r="A70" s="120"/>
      <c r="C70" s="120"/>
      <c r="D70" s="120"/>
      <c r="E70" s="275"/>
      <c r="F70" s="243"/>
      <c r="H70" s="243"/>
      <c r="I70" s="243"/>
      <c r="J70" s="166"/>
    </row>
    <row r="71">
      <c r="A71" s="120"/>
      <c r="C71" s="120"/>
      <c r="D71" s="120"/>
      <c r="E71" s="275"/>
      <c r="F71" s="243"/>
      <c r="H71" s="243"/>
      <c r="I71" s="243"/>
      <c r="J71" s="166"/>
    </row>
    <row r="72">
      <c r="A72" s="120"/>
      <c r="C72" s="120"/>
      <c r="D72" s="120"/>
      <c r="E72" s="275"/>
      <c r="F72" s="243"/>
      <c r="H72" s="243"/>
      <c r="I72" s="243"/>
      <c r="J72" s="166"/>
    </row>
    <row r="73">
      <c r="A73" s="120"/>
      <c r="C73" s="120"/>
      <c r="D73" s="120"/>
      <c r="E73" s="275"/>
      <c r="F73" s="243"/>
      <c r="H73" s="243"/>
      <c r="I73" s="243"/>
      <c r="J73" s="166"/>
    </row>
    <row r="74">
      <c r="A74" s="120"/>
      <c r="C74" s="120"/>
      <c r="D74" s="120"/>
      <c r="E74" s="275"/>
      <c r="F74" s="243"/>
      <c r="H74" s="243"/>
      <c r="I74" s="243"/>
      <c r="J74" s="166"/>
    </row>
    <row r="75">
      <c r="A75" s="120"/>
      <c r="C75" s="120"/>
      <c r="D75" s="120"/>
      <c r="E75" s="275"/>
      <c r="F75" s="243"/>
      <c r="H75" s="243"/>
      <c r="I75" s="243"/>
      <c r="J75" s="166"/>
    </row>
    <row r="76">
      <c r="A76" s="120"/>
      <c r="C76" s="120"/>
      <c r="D76" s="120"/>
      <c r="E76" s="275"/>
      <c r="F76" s="243"/>
      <c r="H76" s="243"/>
      <c r="I76" s="243"/>
      <c r="J76" s="166"/>
    </row>
    <row r="77">
      <c r="A77" s="120"/>
      <c r="C77" s="120"/>
      <c r="D77" s="120"/>
      <c r="E77" s="275"/>
      <c r="F77" s="243"/>
      <c r="H77" s="243"/>
      <c r="I77" s="243"/>
      <c r="J77" s="166"/>
    </row>
    <row r="78">
      <c r="A78" s="120"/>
      <c r="C78" s="120"/>
      <c r="D78" s="120"/>
      <c r="E78" s="275"/>
      <c r="F78" s="243"/>
      <c r="H78" s="243"/>
      <c r="I78" s="243"/>
      <c r="J78" s="166"/>
    </row>
    <row r="79">
      <c r="A79" s="120"/>
      <c r="C79" s="120"/>
      <c r="D79" s="120"/>
      <c r="E79" s="275"/>
      <c r="F79" s="243"/>
      <c r="H79" s="243"/>
      <c r="I79" s="243"/>
      <c r="J79" s="166"/>
    </row>
    <row r="80">
      <c r="A80" s="120"/>
      <c r="C80" s="120"/>
      <c r="D80" s="120"/>
      <c r="E80" s="275"/>
      <c r="F80" s="243"/>
      <c r="H80" s="243"/>
      <c r="I80" s="243"/>
      <c r="J80" s="166"/>
    </row>
    <row r="81">
      <c r="A81" s="120"/>
      <c r="C81" s="120"/>
      <c r="D81" s="120"/>
      <c r="E81" s="275"/>
      <c r="F81" s="243"/>
      <c r="H81" s="243"/>
      <c r="I81" s="243"/>
      <c r="J81" s="166"/>
    </row>
    <row r="82">
      <c r="A82" s="120"/>
      <c r="C82" s="120"/>
      <c r="D82" s="120"/>
      <c r="E82" s="275"/>
      <c r="F82" s="243"/>
      <c r="H82" s="243"/>
      <c r="I82" s="243"/>
      <c r="J82" s="166"/>
    </row>
    <row r="83">
      <c r="A83" s="120"/>
      <c r="C83" s="120"/>
      <c r="D83" s="120"/>
      <c r="E83" s="275"/>
      <c r="F83" s="243"/>
      <c r="H83" s="243"/>
      <c r="I83" s="243"/>
      <c r="J83" s="166"/>
    </row>
    <row r="84">
      <c r="A84" s="120"/>
      <c r="C84" s="120"/>
      <c r="D84" s="120"/>
      <c r="E84" s="275"/>
      <c r="F84" s="243"/>
      <c r="H84" s="243"/>
      <c r="I84" s="243"/>
      <c r="J84" s="166"/>
    </row>
    <row r="85">
      <c r="A85" s="120"/>
      <c r="C85" s="120"/>
      <c r="D85" s="120"/>
      <c r="E85" s="275"/>
      <c r="F85" s="243"/>
      <c r="H85" s="243"/>
      <c r="I85" s="243"/>
      <c r="J85" s="166"/>
    </row>
    <row r="86">
      <c r="A86" s="120"/>
      <c r="C86" s="120"/>
      <c r="D86" s="120"/>
      <c r="E86" s="275"/>
      <c r="F86" s="243"/>
      <c r="H86" s="243"/>
      <c r="I86" s="243"/>
      <c r="J86" s="166"/>
    </row>
    <row r="87">
      <c r="A87" s="120"/>
      <c r="C87" s="120"/>
      <c r="D87" s="120"/>
      <c r="E87" s="275"/>
      <c r="F87" s="243"/>
      <c r="H87" s="243"/>
      <c r="I87" s="243"/>
      <c r="J87" s="166"/>
    </row>
    <row r="88">
      <c r="A88" s="120"/>
      <c r="C88" s="120"/>
      <c r="D88" s="120"/>
      <c r="E88" s="275"/>
      <c r="F88" s="243"/>
      <c r="H88" s="243"/>
      <c r="I88" s="243"/>
      <c r="J88" s="166"/>
    </row>
    <row r="89">
      <c r="A89" s="120"/>
      <c r="C89" s="120"/>
      <c r="D89" s="120"/>
      <c r="E89" s="275"/>
      <c r="F89" s="243"/>
      <c r="H89" s="243"/>
      <c r="I89" s="243"/>
      <c r="J89" s="166"/>
    </row>
    <row r="90">
      <c r="A90" s="120"/>
      <c r="C90" s="120"/>
      <c r="D90" s="120"/>
      <c r="E90" s="275"/>
      <c r="F90" s="243"/>
      <c r="H90" s="243"/>
      <c r="I90" s="243"/>
      <c r="J90" s="166"/>
    </row>
    <row r="91">
      <c r="A91" s="120"/>
      <c r="C91" s="120"/>
      <c r="D91" s="120"/>
      <c r="E91" s="275"/>
      <c r="F91" s="243"/>
      <c r="H91" s="243"/>
      <c r="I91" s="243"/>
      <c r="J91" s="166"/>
    </row>
    <row r="92">
      <c r="A92" s="120"/>
      <c r="C92" s="120"/>
      <c r="D92" s="120"/>
      <c r="E92" s="275"/>
      <c r="F92" s="243"/>
      <c r="H92" s="243"/>
      <c r="I92" s="243"/>
      <c r="J92" s="166"/>
    </row>
    <row r="93">
      <c r="A93" s="120"/>
      <c r="C93" s="120"/>
      <c r="D93" s="120"/>
      <c r="E93" s="275"/>
      <c r="F93" s="243"/>
      <c r="H93" s="243"/>
      <c r="I93" s="243"/>
      <c r="J93" s="166"/>
    </row>
    <row r="94">
      <c r="A94" s="120"/>
      <c r="C94" s="120"/>
      <c r="D94" s="120"/>
      <c r="E94" s="275"/>
      <c r="F94" s="243"/>
      <c r="H94" s="243"/>
      <c r="I94" s="243"/>
      <c r="J94" s="166"/>
    </row>
    <row r="95">
      <c r="A95" s="120"/>
      <c r="C95" s="120"/>
      <c r="D95" s="120"/>
      <c r="E95" s="275"/>
      <c r="F95" s="243"/>
      <c r="H95" s="243"/>
      <c r="I95" s="243"/>
      <c r="J95" s="166"/>
    </row>
    <row r="96">
      <c r="A96" s="120"/>
      <c r="C96" s="120"/>
      <c r="D96" s="120"/>
      <c r="E96" s="275"/>
      <c r="F96" s="243"/>
      <c r="H96" s="243"/>
      <c r="I96" s="243"/>
      <c r="J96" s="166"/>
    </row>
    <row r="97">
      <c r="A97" s="120"/>
      <c r="C97" s="120"/>
      <c r="D97" s="120"/>
      <c r="E97" s="275"/>
      <c r="F97" s="243"/>
      <c r="H97" s="243"/>
      <c r="I97" s="243"/>
      <c r="J97" s="166"/>
    </row>
    <row r="98">
      <c r="A98" s="120"/>
      <c r="C98" s="120"/>
      <c r="D98" s="120"/>
      <c r="E98" s="275"/>
      <c r="F98" s="243"/>
      <c r="H98" s="243"/>
      <c r="I98" s="243"/>
      <c r="J98" s="166"/>
    </row>
    <row r="99">
      <c r="A99" s="120"/>
      <c r="C99" s="120"/>
      <c r="D99" s="120"/>
      <c r="E99" s="275"/>
      <c r="F99" s="243"/>
      <c r="H99" s="243"/>
      <c r="I99" s="243"/>
      <c r="J99" s="166"/>
    </row>
    <row r="100">
      <c r="A100" s="120"/>
      <c r="C100" s="120"/>
      <c r="D100" s="120"/>
      <c r="E100" s="275"/>
      <c r="F100" s="243"/>
      <c r="H100" s="243"/>
      <c r="I100" s="243"/>
      <c r="J100" s="166"/>
    </row>
    <row r="101">
      <c r="A101" s="120"/>
      <c r="C101" s="120"/>
      <c r="D101" s="120"/>
      <c r="E101" s="275"/>
      <c r="F101" s="243"/>
      <c r="H101" s="243"/>
      <c r="I101" s="243"/>
      <c r="J101" s="166"/>
    </row>
    <row r="102">
      <c r="A102" s="120"/>
      <c r="C102" s="120"/>
      <c r="D102" s="120"/>
      <c r="E102" s="275"/>
      <c r="F102" s="243"/>
      <c r="H102" s="243"/>
      <c r="I102" s="243"/>
      <c r="J102" s="166"/>
    </row>
    <row r="103">
      <c r="A103" s="120"/>
      <c r="C103" s="120"/>
      <c r="D103" s="120"/>
      <c r="E103" s="275"/>
      <c r="F103" s="243"/>
      <c r="H103" s="243"/>
      <c r="I103" s="243"/>
      <c r="J103" s="166"/>
    </row>
    <row r="104">
      <c r="A104" s="120"/>
      <c r="C104" s="120"/>
      <c r="D104" s="120"/>
      <c r="E104" s="275"/>
      <c r="F104" s="243"/>
      <c r="H104" s="243"/>
      <c r="I104" s="243"/>
      <c r="J104" s="166"/>
    </row>
    <row r="105">
      <c r="A105" s="120"/>
      <c r="C105" s="120"/>
      <c r="D105" s="120"/>
      <c r="E105" s="275"/>
      <c r="F105" s="243"/>
      <c r="H105" s="243"/>
      <c r="I105" s="243"/>
      <c r="J105" s="166"/>
    </row>
    <row r="106">
      <c r="A106" s="120"/>
      <c r="C106" s="120"/>
      <c r="D106" s="120"/>
      <c r="E106" s="275"/>
      <c r="F106" s="243"/>
      <c r="H106" s="243"/>
      <c r="I106" s="243"/>
      <c r="J106" s="166"/>
    </row>
    <row r="107">
      <c r="A107" s="120"/>
      <c r="C107" s="120"/>
      <c r="D107" s="120"/>
      <c r="E107" s="275"/>
      <c r="F107" s="243"/>
      <c r="H107" s="243"/>
      <c r="I107" s="243"/>
      <c r="J107" s="166"/>
    </row>
    <row r="108">
      <c r="A108" s="120"/>
      <c r="C108" s="120"/>
      <c r="D108" s="120"/>
      <c r="E108" s="275"/>
      <c r="F108" s="243"/>
      <c r="H108" s="243"/>
      <c r="I108" s="243"/>
      <c r="J108" s="166"/>
    </row>
    <row r="109">
      <c r="A109" s="120"/>
      <c r="C109" s="120"/>
      <c r="D109" s="120"/>
      <c r="E109" s="275"/>
      <c r="F109" s="243"/>
      <c r="H109" s="243"/>
      <c r="I109" s="243"/>
      <c r="J109" s="166"/>
    </row>
    <row r="110">
      <c r="A110" s="120"/>
      <c r="C110" s="120"/>
      <c r="D110" s="120"/>
      <c r="E110" s="275"/>
      <c r="F110" s="243"/>
      <c r="H110" s="243"/>
      <c r="I110" s="243"/>
      <c r="J110" s="166"/>
    </row>
    <row r="111">
      <c r="A111" s="120"/>
      <c r="C111" s="120"/>
      <c r="D111" s="120"/>
      <c r="E111" s="275"/>
      <c r="F111" s="243"/>
      <c r="H111" s="243"/>
      <c r="I111" s="243"/>
      <c r="J111" s="166"/>
    </row>
    <row r="112">
      <c r="A112" s="120"/>
      <c r="C112" s="120"/>
      <c r="D112" s="120"/>
      <c r="E112" s="275"/>
      <c r="F112" s="243"/>
      <c r="H112" s="243"/>
      <c r="I112" s="243"/>
      <c r="J112" s="166"/>
    </row>
    <row r="113">
      <c r="A113" s="120"/>
      <c r="C113" s="120"/>
      <c r="D113" s="120"/>
      <c r="E113" s="275"/>
      <c r="F113" s="243"/>
      <c r="H113" s="243"/>
      <c r="I113" s="243"/>
      <c r="J113" s="166"/>
    </row>
    <row r="114">
      <c r="A114" s="120"/>
      <c r="C114" s="120"/>
      <c r="D114" s="120"/>
      <c r="E114" s="275"/>
      <c r="F114" s="243"/>
      <c r="H114" s="243"/>
      <c r="I114" s="243"/>
      <c r="J114" s="166"/>
    </row>
    <row r="115">
      <c r="A115" s="120"/>
      <c r="C115" s="120"/>
      <c r="D115" s="120"/>
      <c r="E115" s="275"/>
      <c r="F115" s="243"/>
      <c r="H115" s="243"/>
      <c r="I115" s="243"/>
      <c r="J115" s="166"/>
    </row>
    <row r="116">
      <c r="A116" s="120"/>
      <c r="C116" s="120"/>
      <c r="D116" s="120"/>
      <c r="E116" s="275"/>
      <c r="F116" s="243"/>
      <c r="H116" s="243"/>
      <c r="I116" s="243"/>
      <c r="J116" s="166"/>
    </row>
    <row r="117">
      <c r="A117" s="120"/>
      <c r="C117" s="120"/>
      <c r="D117" s="120"/>
      <c r="E117" s="275"/>
      <c r="F117" s="243"/>
      <c r="H117" s="243"/>
      <c r="I117" s="243"/>
      <c r="J117" s="166"/>
    </row>
    <row r="118">
      <c r="A118" s="120"/>
      <c r="C118" s="120"/>
      <c r="D118" s="120"/>
      <c r="E118" s="275"/>
      <c r="F118" s="243"/>
      <c r="H118" s="243"/>
      <c r="I118" s="243"/>
      <c r="J118" s="166"/>
    </row>
    <row r="119">
      <c r="A119" s="120"/>
      <c r="C119" s="120"/>
      <c r="D119" s="120"/>
      <c r="E119" s="275"/>
      <c r="F119" s="243"/>
      <c r="H119" s="243"/>
      <c r="I119" s="243"/>
      <c r="J119" s="166"/>
    </row>
    <row r="120">
      <c r="A120" s="120"/>
      <c r="C120" s="120"/>
      <c r="D120" s="120"/>
      <c r="E120" s="275"/>
      <c r="F120" s="243"/>
      <c r="H120" s="243"/>
      <c r="I120" s="243"/>
      <c r="J120" s="166"/>
    </row>
    <row r="121">
      <c r="A121" s="120"/>
      <c r="C121" s="120"/>
      <c r="D121" s="120"/>
      <c r="E121" s="275"/>
      <c r="F121" s="243"/>
      <c r="H121" s="243"/>
      <c r="I121" s="243"/>
      <c r="J121" s="166"/>
    </row>
    <row r="122">
      <c r="A122" s="120"/>
      <c r="C122" s="120"/>
      <c r="D122" s="120"/>
      <c r="E122" s="275"/>
      <c r="F122" s="243"/>
      <c r="H122" s="243"/>
      <c r="I122" s="243"/>
      <c r="J122" s="166"/>
    </row>
    <row r="123">
      <c r="A123" s="120"/>
      <c r="C123" s="120"/>
      <c r="D123" s="120"/>
      <c r="E123" s="275"/>
      <c r="F123" s="243"/>
      <c r="H123" s="243"/>
      <c r="I123" s="243"/>
      <c r="J123" s="166"/>
    </row>
    <row r="124">
      <c r="A124" s="120"/>
      <c r="C124" s="120"/>
      <c r="D124" s="120"/>
      <c r="E124" s="275"/>
      <c r="F124" s="243"/>
      <c r="H124" s="243"/>
      <c r="I124" s="243"/>
      <c r="J124" s="166"/>
    </row>
    <row r="125">
      <c r="A125" s="120"/>
      <c r="C125" s="120"/>
      <c r="D125" s="120"/>
      <c r="E125" s="275"/>
      <c r="F125" s="243"/>
      <c r="H125" s="243"/>
      <c r="I125" s="243"/>
      <c r="J125" s="166"/>
    </row>
    <row r="126">
      <c r="A126" s="120"/>
      <c r="C126" s="120"/>
      <c r="D126" s="120"/>
      <c r="E126" s="275"/>
      <c r="F126" s="243"/>
      <c r="H126" s="243"/>
      <c r="I126" s="243"/>
      <c r="J126" s="166"/>
    </row>
    <row r="127">
      <c r="A127" s="120"/>
      <c r="C127" s="120"/>
      <c r="D127" s="120"/>
      <c r="E127" s="275"/>
      <c r="F127" s="243"/>
      <c r="H127" s="243"/>
      <c r="I127" s="243"/>
      <c r="J127" s="166"/>
    </row>
    <row r="128">
      <c r="A128" s="120"/>
      <c r="C128" s="120"/>
      <c r="D128" s="120"/>
      <c r="E128" s="275"/>
      <c r="F128" s="243"/>
      <c r="H128" s="243"/>
      <c r="I128" s="243"/>
      <c r="J128" s="166"/>
    </row>
    <row r="129">
      <c r="A129" s="120"/>
      <c r="C129" s="120"/>
      <c r="D129" s="120"/>
      <c r="E129" s="275"/>
      <c r="F129" s="243"/>
      <c r="H129" s="243"/>
      <c r="I129" s="243"/>
      <c r="J129" s="166"/>
    </row>
    <row r="130">
      <c r="A130" s="120"/>
      <c r="C130" s="120"/>
      <c r="D130" s="120"/>
      <c r="E130" s="275"/>
      <c r="F130" s="243"/>
      <c r="H130" s="243"/>
      <c r="I130" s="243"/>
      <c r="J130" s="166"/>
    </row>
    <row r="131">
      <c r="A131" s="120"/>
      <c r="C131" s="120"/>
      <c r="D131" s="120"/>
      <c r="E131" s="275"/>
      <c r="F131" s="243"/>
      <c r="H131" s="243"/>
      <c r="I131" s="243"/>
      <c r="J131" s="166"/>
    </row>
    <row r="132">
      <c r="A132" s="120"/>
      <c r="C132" s="120"/>
      <c r="D132" s="120"/>
      <c r="E132" s="275"/>
      <c r="F132" s="243"/>
      <c r="H132" s="243"/>
      <c r="I132" s="243"/>
      <c r="J132" s="166"/>
    </row>
    <row r="133">
      <c r="A133" s="120"/>
      <c r="C133" s="120"/>
      <c r="D133" s="120"/>
      <c r="E133" s="275"/>
      <c r="F133" s="243"/>
      <c r="H133" s="243"/>
      <c r="I133" s="243"/>
      <c r="J133" s="166"/>
    </row>
    <row r="134">
      <c r="A134" s="120"/>
      <c r="C134" s="120"/>
      <c r="D134" s="120"/>
      <c r="E134" s="275"/>
      <c r="F134" s="243"/>
      <c r="H134" s="243"/>
      <c r="I134" s="243"/>
      <c r="J134" s="166"/>
    </row>
    <row r="135">
      <c r="A135" s="120"/>
      <c r="C135" s="120"/>
      <c r="D135" s="120"/>
      <c r="E135" s="275"/>
      <c r="F135" s="243"/>
      <c r="H135" s="243"/>
      <c r="I135" s="243"/>
      <c r="J135" s="166"/>
    </row>
    <row r="136">
      <c r="A136" s="120"/>
      <c r="C136" s="120"/>
      <c r="D136" s="120"/>
      <c r="E136" s="275"/>
      <c r="F136" s="243"/>
      <c r="H136" s="243"/>
      <c r="I136" s="243"/>
      <c r="J136" s="166"/>
    </row>
    <row r="137">
      <c r="A137" s="120"/>
      <c r="C137" s="120"/>
      <c r="D137" s="120"/>
      <c r="E137" s="275"/>
      <c r="F137" s="243"/>
      <c r="H137" s="243"/>
      <c r="I137" s="243"/>
      <c r="J137" s="166"/>
    </row>
    <row r="138">
      <c r="A138" s="120"/>
      <c r="C138" s="120"/>
      <c r="D138" s="120"/>
      <c r="E138" s="275"/>
      <c r="F138" s="243"/>
      <c r="H138" s="243"/>
      <c r="I138" s="243"/>
      <c r="J138" s="166"/>
    </row>
    <row r="139">
      <c r="A139" s="120"/>
      <c r="C139" s="120"/>
      <c r="D139" s="120"/>
      <c r="E139" s="275"/>
      <c r="F139" s="243"/>
      <c r="H139" s="243"/>
      <c r="I139" s="243"/>
      <c r="J139" s="166"/>
    </row>
    <row r="140">
      <c r="A140" s="120"/>
      <c r="C140" s="120"/>
      <c r="D140" s="120"/>
      <c r="E140" s="275"/>
      <c r="F140" s="243"/>
      <c r="H140" s="243"/>
      <c r="I140" s="243"/>
      <c r="J140" s="166"/>
    </row>
    <row r="141">
      <c r="A141" s="120"/>
      <c r="C141" s="120"/>
      <c r="D141" s="120"/>
      <c r="E141" s="275"/>
      <c r="F141" s="243"/>
      <c r="H141" s="243"/>
      <c r="I141" s="243"/>
      <c r="J141" s="166"/>
    </row>
    <row r="142">
      <c r="A142" s="120"/>
      <c r="C142" s="120"/>
      <c r="D142" s="120"/>
      <c r="E142" s="275"/>
      <c r="F142" s="243"/>
      <c r="H142" s="243"/>
      <c r="I142" s="243"/>
      <c r="J142" s="166"/>
    </row>
    <row r="143">
      <c r="A143" s="120"/>
      <c r="C143" s="120"/>
      <c r="D143" s="120"/>
      <c r="E143" s="275"/>
      <c r="F143" s="243"/>
      <c r="H143" s="243"/>
      <c r="I143" s="243"/>
      <c r="J143" s="166"/>
    </row>
    <row r="144">
      <c r="A144" s="120"/>
      <c r="C144" s="120"/>
      <c r="D144" s="120"/>
      <c r="E144" s="275"/>
      <c r="F144" s="243"/>
      <c r="H144" s="243"/>
      <c r="I144" s="243"/>
      <c r="J144" s="166"/>
    </row>
    <row r="145">
      <c r="A145" s="120"/>
      <c r="C145" s="120"/>
      <c r="D145" s="120"/>
      <c r="E145" s="275"/>
      <c r="F145" s="243"/>
      <c r="H145" s="243"/>
      <c r="I145" s="243"/>
      <c r="J145" s="166"/>
    </row>
    <row r="146">
      <c r="A146" s="120"/>
      <c r="C146" s="120"/>
      <c r="D146" s="120"/>
      <c r="E146" s="275"/>
      <c r="F146" s="243"/>
      <c r="H146" s="243"/>
      <c r="I146" s="243"/>
      <c r="J146" s="166"/>
    </row>
    <row r="147">
      <c r="A147" s="120"/>
      <c r="C147" s="120"/>
      <c r="D147" s="120"/>
      <c r="E147" s="275"/>
      <c r="F147" s="243"/>
      <c r="H147" s="243"/>
      <c r="I147" s="243"/>
      <c r="J147" s="166"/>
    </row>
    <row r="148">
      <c r="A148" s="120"/>
      <c r="C148" s="120"/>
      <c r="D148" s="120"/>
      <c r="E148" s="275"/>
      <c r="F148" s="243"/>
      <c r="H148" s="243"/>
      <c r="I148" s="243"/>
      <c r="J148" s="166"/>
    </row>
    <row r="149">
      <c r="A149" s="120"/>
      <c r="C149" s="120"/>
      <c r="D149" s="120"/>
      <c r="E149" s="275"/>
      <c r="F149" s="243"/>
      <c r="H149" s="243"/>
      <c r="I149" s="243"/>
      <c r="J149" s="166"/>
    </row>
    <row r="150">
      <c r="A150" s="120"/>
      <c r="C150" s="120"/>
      <c r="D150" s="120"/>
      <c r="E150" s="275"/>
      <c r="F150" s="243"/>
      <c r="H150" s="243"/>
      <c r="I150" s="243"/>
      <c r="J150" s="166"/>
    </row>
    <row r="151">
      <c r="A151" s="120"/>
      <c r="C151" s="120"/>
      <c r="D151" s="120"/>
      <c r="E151" s="275"/>
      <c r="F151" s="243"/>
      <c r="H151" s="243"/>
      <c r="I151" s="243"/>
      <c r="J151" s="166"/>
    </row>
    <row r="152">
      <c r="A152" s="120"/>
      <c r="C152" s="120"/>
      <c r="D152" s="120"/>
      <c r="E152" s="275"/>
      <c r="F152" s="243"/>
      <c r="H152" s="243"/>
      <c r="I152" s="243"/>
      <c r="J152" s="166"/>
    </row>
    <row r="153">
      <c r="A153" s="120"/>
      <c r="C153" s="120"/>
      <c r="D153" s="120"/>
      <c r="E153" s="275"/>
      <c r="F153" s="243"/>
      <c r="H153" s="243"/>
      <c r="I153" s="243"/>
      <c r="J153" s="166"/>
    </row>
    <row r="154">
      <c r="A154" s="120"/>
      <c r="C154" s="120"/>
      <c r="D154" s="120"/>
      <c r="E154" s="275"/>
      <c r="F154" s="243"/>
      <c r="H154" s="243"/>
      <c r="I154" s="243"/>
      <c r="J154" s="166"/>
    </row>
    <row r="155">
      <c r="A155" s="120"/>
      <c r="C155" s="120"/>
      <c r="D155" s="120"/>
      <c r="E155" s="275"/>
      <c r="F155" s="243"/>
      <c r="H155" s="243"/>
      <c r="I155" s="243"/>
      <c r="J155" s="166"/>
    </row>
    <row r="156">
      <c r="A156" s="120"/>
      <c r="C156" s="120"/>
      <c r="D156" s="120"/>
      <c r="E156" s="275"/>
      <c r="F156" s="243"/>
      <c r="H156" s="243"/>
      <c r="I156" s="243"/>
      <c r="J156" s="166"/>
    </row>
    <row r="157">
      <c r="A157" s="120"/>
      <c r="C157" s="120"/>
      <c r="D157" s="120"/>
      <c r="E157" s="275"/>
      <c r="F157" s="243"/>
      <c r="H157" s="243"/>
      <c r="I157" s="243"/>
      <c r="J157" s="166"/>
    </row>
    <row r="158">
      <c r="A158" s="120"/>
      <c r="C158" s="120"/>
      <c r="D158" s="120"/>
      <c r="E158" s="275"/>
      <c r="F158" s="243"/>
      <c r="H158" s="243"/>
      <c r="I158" s="243"/>
      <c r="J158" s="166"/>
    </row>
    <row r="159">
      <c r="A159" s="120"/>
      <c r="C159" s="120"/>
      <c r="D159" s="120"/>
      <c r="E159" s="275"/>
      <c r="F159" s="243"/>
      <c r="H159" s="243"/>
      <c r="I159" s="243"/>
      <c r="J159" s="166"/>
    </row>
    <row r="160">
      <c r="A160" s="120"/>
      <c r="C160" s="120"/>
      <c r="D160" s="120"/>
      <c r="E160" s="275"/>
      <c r="F160" s="243"/>
      <c r="H160" s="243"/>
      <c r="I160" s="243"/>
      <c r="J160" s="166"/>
    </row>
    <row r="161">
      <c r="A161" s="120"/>
      <c r="C161" s="120"/>
      <c r="D161" s="120"/>
      <c r="E161" s="275"/>
      <c r="F161" s="243"/>
      <c r="H161" s="243"/>
      <c r="I161" s="243"/>
      <c r="J161" s="166"/>
    </row>
    <row r="162">
      <c r="A162" s="120"/>
      <c r="C162" s="120"/>
      <c r="D162" s="120"/>
      <c r="E162" s="275"/>
      <c r="F162" s="243"/>
      <c r="H162" s="243"/>
      <c r="I162" s="243"/>
      <c r="J162" s="166"/>
    </row>
    <row r="163">
      <c r="A163" s="120"/>
      <c r="C163" s="120"/>
      <c r="D163" s="120"/>
      <c r="E163" s="275"/>
      <c r="F163" s="243"/>
      <c r="H163" s="243"/>
      <c r="I163" s="243"/>
      <c r="J163" s="166"/>
    </row>
    <row r="164">
      <c r="A164" s="120"/>
      <c r="C164" s="120"/>
      <c r="D164" s="120"/>
      <c r="E164" s="275"/>
      <c r="F164" s="243"/>
      <c r="H164" s="243"/>
      <c r="I164" s="243"/>
      <c r="J164" s="166"/>
    </row>
    <row r="165">
      <c r="A165" s="120"/>
      <c r="C165" s="120"/>
      <c r="D165" s="120"/>
      <c r="E165" s="275"/>
      <c r="F165" s="243"/>
      <c r="H165" s="243"/>
      <c r="I165" s="243"/>
      <c r="J165" s="166"/>
    </row>
    <row r="166">
      <c r="A166" s="120"/>
      <c r="C166" s="120"/>
      <c r="D166" s="120"/>
      <c r="E166" s="275"/>
      <c r="F166" s="243"/>
      <c r="H166" s="243"/>
      <c r="I166" s="243"/>
      <c r="J166" s="166"/>
    </row>
    <row r="167">
      <c r="A167" s="120"/>
      <c r="C167" s="120"/>
      <c r="D167" s="120"/>
      <c r="E167" s="275"/>
      <c r="F167" s="243"/>
      <c r="H167" s="243"/>
      <c r="I167" s="243"/>
      <c r="J167" s="166"/>
    </row>
    <row r="168">
      <c r="A168" s="120"/>
      <c r="C168" s="120"/>
      <c r="D168" s="120"/>
      <c r="E168" s="275"/>
      <c r="F168" s="243"/>
      <c r="H168" s="243"/>
      <c r="I168" s="243"/>
      <c r="J168" s="166"/>
    </row>
    <row r="169">
      <c r="A169" s="120"/>
      <c r="C169" s="120"/>
      <c r="D169" s="120"/>
      <c r="E169" s="275"/>
      <c r="F169" s="243"/>
      <c r="H169" s="243"/>
      <c r="I169" s="243"/>
      <c r="J169" s="166"/>
    </row>
    <row r="170">
      <c r="A170" s="120"/>
      <c r="C170" s="120"/>
      <c r="D170" s="120"/>
      <c r="E170" s="275"/>
      <c r="F170" s="243"/>
      <c r="H170" s="243"/>
      <c r="I170" s="243"/>
      <c r="J170" s="166"/>
    </row>
    <row r="171">
      <c r="A171" s="120"/>
      <c r="C171" s="120"/>
      <c r="D171" s="120"/>
      <c r="E171" s="275"/>
      <c r="F171" s="243"/>
      <c r="H171" s="243"/>
      <c r="I171" s="243"/>
      <c r="J171" s="166"/>
    </row>
    <row r="172">
      <c r="A172" s="120"/>
      <c r="C172" s="120"/>
      <c r="D172" s="120"/>
      <c r="E172" s="275"/>
      <c r="F172" s="243"/>
      <c r="H172" s="243"/>
      <c r="I172" s="243"/>
      <c r="J172" s="166"/>
    </row>
    <row r="173">
      <c r="A173" s="120"/>
      <c r="C173" s="120"/>
      <c r="D173" s="120"/>
      <c r="E173" s="275"/>
      <c r="F173" s="243"/>
      <c r="H173" s="243"/>
      <c r="I173" s="243"/>
      <c r="J173" s="166"/>
    </row>
    <row r="174">
      <c r="A174" s="120"/>
      <c r="C174" s="120"/>
      <c r="D174" s="120"/>
      <c r="E174" s="275"/>
      <c r="F174" s="243"/>
      <c r="H174" s="243"/>
      <c r="I174" s="243"/>
      <c r="J174" s="166"/>
    </row>
    <row r="175">
      <c r="A175" s="120"/>
      <c r="C175" s="120"/>
      <c r="D175" s="120"/>
      <c r="E175" s="275"/>
      <c r="F175" s="243"/>
      <c r="H175" s="243"/>
      <c r="I175" s="243"/>
      <c r="J175" s="166"/>
    </row>
    <row r="176">
      <c r="A176" s="120"/>
      <c r="C176" s="120"/>
      <c r="D176" s="120"/>
      <c r="E176" s="275"/>
      <c r="F176" s="243"/>
      <c r="H176" s="243"/>
      <c r="I176" s="243"/>
      <c r="J176" s="166"/>
    </row>
    <row r="177">
      <c r="A177" s="120"/>
      <c r="C177" s="120"/>
      <c r="D177" s="120"/>
      <c r="E177" s="275"/>
      <c r="F177" s="243"/>
      <c r="H177" s="243"/>
      <c r="I177" s="243"/>
      <c r="J177" s="166"/>
    </row>
    <row r="178">
      <c r="A178" s="120"/>
      <c r="C178" s="120"/>
      <c r="D178" s="120"/>
      <c r="E178" s="275"/>
      <c r="F178" s="243"/>
      <c r="H178" s="243"/>
      <c r="I178" s="243"/>
      <c r="J178" s="166"/>
    </row>
    <row r="179">
      <c r="A179" s="120"/>
      <c r="C179" s="120"/>
      <c r="D179" s="120"/>
      <c r="E179" s="275"/>
      <c r="F179" s="243"/>
      <c r="H179" s="243"/>
      <c r="I179" s="243"/>
      <c r="J179" s="166"/>
    </row>
    <row r="180">
      <c r="A180" s="120"/>
      <c r="C180" s="120"/>
      <c r="D180" s="120"/>
      <c r="E180" s="275"/>
      <c r="F180" s="243"/>
      <c r="H180" s="243"/>
      <c r="I180" s="243"/>
      <c r="J180" s="166"/>
    </row>
    <row r="181">
      <c r="A181" s="120"/>
      <c r="C181" s="120"/>
      <c r="D181" s="120"/>
      <c r="E181" s="275"/>
      <c r="F181" s="243"/>
      <c r="H181" s="243"/>
      <c r="I181" s="243"/>
      <c r="J181" s="166"/>
    </row>
    <row r="182">
      <c r="A182" s="120"/>
      <c r="C182" s="120"/>
      <c r="D182" s="120"/>
      <c r="E182" s="275"/>
      <c r="F182" s="243"/>
      <c r="H182" s="243"/>
      <c r="I182" s="243"/>
      <c r="J182" s="166"/>
    </row>
    <row r="183">
      <c r="A183" s="120"/>
      <c r="C183" s="120"/>
      <c r="D183" s="120"/>
      <c r="E183" s="275"/>
      <c r="F183" s="243"/>
      <c r="H183" s="243"/>
      <c r="I183" s="243"/>
      <c r="J183" s="166"/>
    </row>
    <row r="184">
      <c r="A184" s="120"/>
      <c r="C184" s="120"/>
      <c r="D184" s="120"/>
      <c r="E184" s="275"/>
      <c r="F184" s="243"/>
      <c r="H184" s="243"/>
      <c r="I184" s="243"/>
      <c r="J184" s="166"/>
    </row>
    <row r="185">
      <c r="A185" s="120"/>
      <c r="C185" s="120"/>
      <c r="D185" s="120"/>
      <c r="E185" s="275"/>
      <c r="F185" s="243"/>
      <c r="H185" s="243"/>
      <c r="I185" s="243"/>
      <c r="J185" s="166"/>
    </row>
    <row r="186">
      <c r="A186" s="120"/>
      <c r="C186" s="120"/>
      <c r="D186" s="120"/>
      <c r="E186" s="275"/>
      <c r="F186" s="243"/>
      <c r="H186" s="243"/>
      <c r="I186" s="243"/>
      <c r="J186" s="166"/>
    </row>
    <row r="187">
      <c r="A187" s="120"/>
      <c r="C187" s="120"/>
      <c r="D187" s="120"/>
      <c r="E187" s="275"/>
      <c r="F187" s="243"/>
      <c r="H187" s="243"/>
      <c r="I187" s="243"/>
      <c r="J187" s="166"/>
    </row>
    <row r="188">
      <c r="A188" s="120"/>
      <c r="C188" s="120"/>
      <c r="D188" s="120"/>
      <c r="E188" s="275"/>
      <c r="F188" s="243"/>
      <c r="H188" s="243"/>
      <c r="I188" s="243"/>
      <c r="J188" s="166"/>
    </row>
    <row r="189">
      <c r="A189" s="120"/>
      <c r="C189" s="120"/>
      <c r="D189" s="120"/>
      <c r="E189" s="275"/>
      <c r="F189" s="243"/>
      <c r="H189" s="243"/>
      <c r="I189" s="243"/>
      <c r="J189" s="166"/>
    </row>
    <row r="190">
      <c r="A190" s="120"/>
      <c r="C190" s="120"/>
      <c r="D190" s="120"/>
      <c r="E190" s="275"/>
      <c r="F190" s="243"/>
      <c r="H190" s="243"/>
      <c r="I190" s="243"/>
      <c r="J190" s="166"/>
    </row>
    <row r="191">
      <c r="A191" s="120"/>
      <c r="C191" s="120"/>
      <c r="D191" s="120"/>
      <c r="E191" s="275"/>
      <c r="F191" s="243"/>
      <c r="H191" s="243"/>
      <c r="I191" s="243"/>
      <c r="J191" s="166"/>
    </row>
    <row r="192">
      <c r="A192" s="120"/>
      <c r="C192" s="120"/>
      <c r="D192" s="120"/>
      <c r="E192" s="275"/>
      <c r="F192" s="243"/>
      <c r="H192" s="243"/>
      <c r="I192" s="243"/>
      <c r="J192" s="166"/>
    </row>
    <row r="193">
      <c r="A193" s="120"/>
      <c r="C193" s="120"/>
      <c r="D193" s="120"/>
      <c r="E193" s="275"/>
      <c r="F193" s="243"/>
      <c r="H193" s="243"/>
      <c r="I193" s="243"/>
      <c r="J193" s="166"/>
    </row>
    <row r="194">
      <c r="A194" s="120"/>
      <c r="C194" s="120"/>
      <c r="D194" s="120"/>
      <c r="E194" s="275"/>
      <c r="F194" s="243"/>
      <c r="H194" s="243"/>
      <c r="I194" s="243"/>
      <c r="J194" s="166"/>
    </row>
    <row r="195">
      <c r="A195" s="120"/>
      <c r="C195" s="120"/>
      <c r="D195" s="120"/>
      <c r="E195" s="275"/>
      <c r="F195" s="243"/>
      <c r="H195" s="243"/>
      <c r="I195" s="243"/>
      <c r="J195" s="166"/>
    </row>
    <row r="196">
      <c r="A196" s="120"/>
      <c r="C196" s="120"/>
      <c r="D196" s="120"/>
      <c r="E196" s="275"/>
      <c r="F196" s="243"/>
      <c r="H196" s="243"/>
      <c r="I196" s="243"/>
      <c r="J196" s="166"/>
    </row>
    <row r="197">
      <c r="A197" s="120"/>
      <c r="C197" s="120"/>
      <c r="D197" s="120"/>
      <c r="E197" s="275"/>
      <c r="F197" s="243"/>
      <c r="H197" s="243"/>
      <c r="I197" s="243"/>
      <c r="J197" s="166"/>
    </row>
    <row r="198">
      <c r="A198" s="120"/>
      <c r="C198" s="120"/>
      <c r="D198" s="120"/>
      <c r="E198" s="275"/>
      <c r="F198" s="243"/>
      <c r="H198" s="243"/>
      <c r="I198" s="243"/>
      <c r="J198" s="166"/>
    </row>
    <row r="199">
      <c r="A199" s="120"/>
      <c r="C199" s="120"/>
      <c r="D199" s="120"/>
      <c r="E199" s="275"/>
      <c r="F199" s="243"/>
      <c r="H199" s="243"/>
      <c r="I199" s="243"/>
      <c r="J199" s="166"/>
    </row>
    <row r="200">
      <c r="A200" s="120"/>
      <c r="C200" s="120"/>
      <c r="D200" s="120"/>
      <c r="E200" s="275"/>
      <c r="F200" s="243"/>
      <c r="H200" s="243"/>
      <c r="I200" s="243"/>
      <c r="J200" s="166"/>
    </row>
    <row r="201">
      <c r="A201" s="120"/>
      <c r="C201" s="120"/>
      <c r="D201" s="120"/>
      <c r="E201" s="275"/>
      <c r="F201" s="243"/>
      <c r="H201" s="243"/>
      <c r="I201" s="243"/>
      <c r="J201" s="166"/>
    </row>
    <row r="202">
      <c r="A202" s="120"/>
      <c r="C202" s="120"/>
      <c r="D202" s="120"/>
      <c r="E202" s="275"/>
      <c r="F202" s="243"/>
      <c r="H202" s="243"/>
      <c r="I202" s="243"/>
      <c r="J202" s="166"/>
    </row>
    <row r="203">
      <c r="A203" s="120"/>
      <c r="C203" s="120"/>
      <c r="D203" s="120"/>
      <c r="E203" s="275"/>
      <c r="F203" s="243"/>
      <c r="H203" s="243"/>
      <c r="I203" s="243"/>
      <c r="J203" s="166"/>
    </row>
    <row r="204">
      <c r="A204" s="120"/>
      <c r="C204" s="120"/>
      <c r="D204" s="120"/>
      <c r="E204" s="275"/>
      <c r="F204" s="243"/>
      <c r="H204" s="243"/>
      <c r="I204" s="243"/>
      <c r="J204" s="166"/>
    </row>
    <row r="205">
      <c r="A205" s="120"/>
      <c r="C205" s="120"/>
      <c r="D205" s="120"/>
      <c r="E205" s="275"/>
      <c r="F205" s="243"/>
      <c r="H205" s="243"/>
      <c r="I205" s="243"/>
      <c r="J205" s="166"/>
    </row>
    <row r="206">
      <c r="A206" s="120"/>
      <c r="C206" s="120"/>
      <c r="D206" s="120"/>
      <c r="E206" s="275"/>
      <c r="F206" s="243"/>
      <c r="H206" s="243"/>
      <c r="I206" s="243"/>
      <c r="J206" s="166"/>
    </row>
    <row r="207">
      <c r="A207" s="120"/>
      <c r="C207" s="120"/>
      <c r="D207" s="120"/>
      <c r="E207" s="275"/>
      <c r="F207" s="243"/>
      <c r="H207" s="243"/>
      <c r="I207" s="243"/>
      <c r="J207" s="166"/>
    </row>
    <row r="208">
      <c r="A208" s="120"/>
      <c r="C208" s="120"/>
      <c r="D208" s="120"/>
      <c r="E208" s="275"/>
      <c r="F208" s="243"/>
      <c r="H208" s="243"/>
      <c r="I208" s="243"/>
      <c r="J208" s="166"/>
    </row>
    <row r="209">
      <c r="A209" s="120"/>
      <c r="C209" s="120"/>
      <c r="D209" s="120"/>
      <c r="E209" s="275"/>
      <c r="F209" s="243"/>
      <c r="H209" s="243"/>
      <c r="I209" s="243"/>
      <c r="J209" s="166"/>
    </row>
    <row r="210">
      <c r="A210" s="120"/>
      <c r="C210" s="120"/>
      <c r="D210" s="120"/>
      <c r="E210" s="275"/>
      <c r="F210" s="243"/>
      <c r="H210" s="243"/>
      <c r="I210" s="243"/>
      <c r="J210" s="166"/>
    </row>
    <row r="211">
      <c r="A211" s="120"/>
      <c r="C211" s="120"/>
      <c r="D211" s="120"/>
      <c r="E211" s="275"/>
      <c r="F211" s="243"/>
      <c r="H211" s="243"/>
      <c r="I211" s="243"/>
      <c r="J211" s="166"/>
    </row>
    <row r="212">
      <c r="A212" s="120"/>
      <c r="C212" s="120"/>
      <c r="D212" s="120"/>
      <c r="E212" s="275"/>
      <c r="F212" s="243"/>
      <c r="H212" s="243"/>
      <c r="I212" s="243"/>
      <c r="J212" s="166"/>
    </row>
    <row r="213">
      <c r="A213" s="120"/>
      <c r="C213" s="120"/>
      <c r="D213" s="120"/>
      <c r="E213" s="275"/>
      <c r="F213" s="243"/>
      <c r="H213" s="243"/>
      <c r="I213" s="243"/>
      <c r="J213" s="166"/>
    </row>
    <row r="214">
      <c r="A214" s="120"/>
      <c r="C214" s="120"/>
      <c r="D214" s="120"/>
      <c r="E214" s="275"/>
      <c r="F214" s="243"/>
      <c r="H214" s="243"/>
      <c r="I214" s="243"/>
      <c r="J214" s="166"/>
    </row>
    <row r="215">
      <c r="A215" s="120"/>
      <c r="C215" s="120"/>
      <c r="D215" s="120"/>
      <c r="E215" s="275"/>
      <c r="F215" s="243"/>
      <c r="H215" s="243"/>
      <c r="I215" s="243"/>
      <c r="J215" s="166"/>
    </row>
    <row r="216">
      <c r="A216" s="120"/>
      <c r="C216" s="120"/>
      <c r="D216" s="120"/>
      <c r="E216" s="275"/>
      <c r="F216" s="243"/>
      <c r="H216" s="243"/>
      <c r="I216" s="243"/>
      <c r="J216" s="166"/>
    </row>
    <row r="217">
      <c r="A217" s="120"/>
      <c r="C217" s="120"/>
      <c r="D217" s="120"/>
      <c r="E217" s="275"/>
      <c r="F217" s="243"/>
      <c r="H217" s="243"/>
      <c r="I217" s="243"/>
      <c r="J217" s="166"/>
    </row>
    <row r="218">
      <c r="A218" s="120"/>
      <c r="C218" s="120"/>
      <c r="D218" s="120"/>
      <c r="E218" s="275"/>
      <c r="F218" s="243"/>
      <c r="H218" s="243"/>
      <c r="I218" s="243"/>
      <c r="J218" s="166"/>
    </row>
    <row r="219">
      <c r="A219" s="120"/>
      <c r="C219" s="120"/>
      <c r="D219" s="120"/>
      <c r="E219" s="275"/>
      <c r="F219" s="243"/>
      <c r="H219" s="243"/>
      <c r="I219" s="243"/>
      <c r="J219" s="166"/>
    </row>
    <row r="220">
      <c r="A220" s="120"/>
      <c r="C220" s="120"/>
      <c r="D220" s="120"/>
      <c r="E220" s="275"/>
      <c r="F220" s="243"/>
      <c r="H220" s="243"/>
      <c r="I220" s="243"/>
      <c r="J220" s="166"/>
    </row>
    <row r="221">
      <c r="A221" s="120"/>
      <c r="C221" s="120"/>
      <c r="D221" s="120"/>
      <c r="E221" s="275"/>
      <c r="F221" s="243"/>
      <c r="H221" s="243"/>
      <c r="I221" s="243"/>
      <c r="J221" s="166"/>
    </row>
    <row r="222">
      <c r="A222" s="120"/>
      <c r="C222" s="120"/>
      <c r="D222" s="120"/>
      <c r="E222" s="275"/>
      <c r="F222" s="243"/>
      <c r="H222" s="243"/>
      <c r="I222" s="243"/>
      <c r="J222" s="166"/>
    </row>
    <row r="223">
      <c r="A223" s="120"/>
      <c r="C223" s="120"/>
      <c r="D223" s="120"/>
      <c r="E223" s="275"/>
      <c r="F223" s="243"/>
      <c r="H223" s="243"/>
      <c r="I223" s="243"/>
      <c r="J223" s="166"/>
    </row>
    <row r="224">
      <c r="A224" s="120"/>
      <c r="C224" s="120"/>
      <c r="D224" s="120"/>
      <c r="E224" s="275"/>
      <c r="F224" s="243"/>
      <c r="H224" s="243"/>
      <c r="I224" s="243"/>
      <c r="J224" s="166"/>
    </row>
    <row r="225">
      <c r="A225" s="120"/>
      <c r="C225" s="120"/>
      <c r="D225" s="120"/>
      <c r="E225" s="275"/>
      <c r="F225" s="243"/>
      <c r="H225" s="243"/>
      <c r="I225" s="243"/>
      <c r="J225" s="166"/>
    </row>
    <row r="226">
      <c r="A226" s="120"/>
      <c r="C226" s="120"/>
      <c r="D226" s="120"/>
      <c r="E226" s="275"/>
      <c r="F226" s="243"/>
      <c r="H226" s="243"/>
      <c r="I226" s="243"/>
      <c r="J226" s="166"/>
    </row>
    <row r="227">
      <c r="A227" s="120"/>
      <c r="C227" s="120"/>
      <c r="D227" s="120"/>
      <c r="E227" s="275"/>
      <c r="F227" s="243"/>
      <c r="H227" s="243"/>
      <c r="I227" s="243"/>
      <c r="J227" s="166"/>
    </row>
    <row r="228">
      <c r="A228" s="120"/>
      <c r="C228" s="120"/>
      <c r="D228" s="120"/>
      <c r="E228" s="275"/>
      <c r="F228" s="243"/>
      <c r="H228" s="243"/>
      <c r="I228" s="243"/>
      <c r="J228" s="166"/>
    </row>
    <row r="229">
      <c r="A229" s="120"/>
      <c r="C229" s="120"/>
      <c r="D229" s="120"/>
      <c r="E229" s="275"/>
      <c r="F229" s="243"/>
      <c r="H229" s="243"/>
      <c r="I229" s="243"/>
      <c r="J229" s="166"/>
    </row>
    <row r="230">
      <c r="A230" s="120"/>
      <c r="C230" s="120"/>
      <c r="D230" s="120"/>
      <c r="E230" s="275"/>
      <c r="F230" s="243"/>
      <c r="H230" s="243"/>
      <c r="I230" s="243"/>
      <c r="J230" s="166"/>
    </row>
    <row r="231">
      <c r="A231" s="120"/>
      <c r="C231" s="120"/>
      <c r="D231" s="120"/>
      <c r="E231" s="275"/>
      <c r="F231" s="243"/>
      <c r="H231" s="243"/>
      <c r="I231" s="243"/>
      <c r="J231" s="166"/>
    </row>
    <row r="232">
      <c r="A232" s="120"/>
      <c r="C232" s="120"/>
      <c r="D232" s="120"/>
      <c r="E232" s="275"/>
      <c r="F232" s="243"/>
      <c r="H232" s="243"/>
      <c r="I232" s="243"/>
      <c r="J232" s="166"/>
    </row>
    <row r="233">
      <c r="A233" s="120"/>
      <c r="C233" s="120"/>
      <c r="D233" s="120"/>
      <c r="E233" s="275"/>
      <c r="F233" s="243"/>
      <c r="H233" s="243"/>
      <c r="I233" s="243"/>
      <c r="J233" s="166"/>
    </row>
    <row r="234">
      <c r="A234" s="120"/>
      <c r="C234" s="120"/>
      <c r="D234" s="120"/>
      <c r="E234" s="275"/>
      <c r="F234" s="243"/>
      <c r="H234" s="243"/>
      <c r="I234" s="243"/>
      <c r="J234" s="166"/>
    </row>
    <row r="235">
      <c r="A235" s="120"/>
      <c r="C235" s="120"/>
      <c r="D235" s="120"/>
      <c r="E235" s="275"/>
      <c r="F235" s="243"/>
      <c r="H235" s="243"/>
      <c r="I235" s="243"/>
      <c r="J235" s="166"/>
    </row>
    <row r="236">
      <c r="A236" s="120"/>
      <c r="C236" s="120"/>
      <c r="D236" s="120"/>
      <c r="E236" s="275"/>
      <c r="F236" s="243"/>
      <c r="H236" s="243"/>
      <c r="I236" s="243"/>
      <c r="J236" s="166"/>
    </row>
    <row r="237">
      <c r="A237" s="120"/>
      <c r="C237" s="120"/>
      <c r="D237" s="120"/>
      <c r="E237" s="275"/>
      <c r="F237" s="243"/>
      <c r="H237" s="243"/>
      <c r="I237" s="243"/>
      <c r="J237" s="166"/>
    </row>
    <row r="238">
      <c r="A238" s="120"/>
      <c r="C238" s="120"/>
      <c r="D238" s="120"/>
      <c r="E238" s="275"/>
      <c r="F238" s="243"/>
      <c r="H238" s="243"/>
      <c r="I238" s="243"/>
      <c r="J238" s="166"/>
    </row>
    <row r="239">
      <c r="A239" s="120"/>
      <c r="C239" s="120"/>
      <c r="D239" s="120"/>
      <c r="E239" s="275"/>
      <c r="F239" s="243"/>
      <c r="H239" s="243"/>
      <c r="I239" s="243"/>
      <c r="J239" s="166"/>
    </row>
    <row r="240">
      <c r="A240" s="120"/>
      <c r="C240" s="120"/>
      <c r="D240" s="120"/>
      <c r="E240" s="275"/>
      <c r="F240" s="243"/>
      <c r="H240" s="243"/>
      <c r="I240" s="243"/>
      <c r="J240" s="166"/>
    </row>
    <row r="241">
      <c r="A241" s="120"/>
      <c r="C241" s="120"/>
      <c r="D241" s="120"/>
      <c r="E241" s="275"/>
      <c r="F241" s="243"/>
      <c r="H241" s="243"/>
      <c r="I241" s="243"/>
      <c r="J241" s="166"/>
    </row>
    <row r="242">
      <c r="A242" s="120"/>
      <c r="C242" s="120"/>
      <c r="D242" s="120"/>
      <c r="E242" s="275"/>
      <c r="F242" s="243"/>
      <c r="H242" s="243"/>
      <c r="I242" s="243"/>
      <c r="J242" s="166"/>
    </row>
    <row r="243">
      <c r="A243" s="120"/>
      <c r="C243" s="120"/>
      <c r="D243" s="120"/>
      <c r="E243" s="275"/>
      <c r="F243" s="243"/>
      <c r="H243" s="243"/>
      <c r="I243" s="243"/>
      <c r="J243" s="166"/>
    </row>
    <row r="244">
      <c r="A244" s="120"/>
      <c r="C244" s="120"/>
      <c r="D244" s="120"/>
      <c r="E244" s="275"/>
      <c r="F244" s="243"/>
      <c r="H244" s="243"/>
      <c r="I244" s="243"/>
      <c r="J244" s="166"/>
    </row>
    <row r="245">
      <c r="A245" s="120"/>
      <c r="C245" s="120"/>
      <c r="D245" s="120"/>
      <c r="E245" s="275"/>
      <c r="F245" s="243"/>
      <c r="H245" s="243"/>
      <c r="I245" s="243"/>
      <c r="J245" s="166"/>
    </row>
    <row r="246">
      <c r="A246" s="120"/>
      <c r="C246" s="120"/>
      <c r="D246" s="120"/>
      <c r="E246" s="275"/>
      <c r="F246" s="243"/>
      <c r="H246" s="243"/>
      <c r="I246" s="243"/>
      <c r="J246" s="166"/>
    </row>
    <row r="247">
      <c r="A247" s="120"/>
      <c r="C247" s="120"/>
      <c r="D247" s="120"/>
      <c r="E247" s="275"/>
      <c r="F247" s="243"/>
      <c r="H247" s="243"/>
      <c r="I247" s="243"/>
      <c r="J247" s="166"/>
    </row>
    <row r="248">
      <c r="A248" s="120"/>
      <c r="C248" s="120"/>
      <c r="D248" s="120"/>
      <c r="E248" s="275"/>
      <c r="F248" s="243"/>
      <c r="H248" s="243"/>
      <c r="I248" s="243"/>
      <c r="J248" s="166"/>
    </row>
    <row r="249">
      <c r="A249" s="120"/>
      <c r="C249" s="120"/>
      <c r="D249" s="120"/>
      <c r="E249" s="275"/>
      <c r="F249" s="243"/>
      <c r="H249" s="243"/>
      <c r="I249" s="243"/>
      <c r="J249" s="166"/>
    </row>
    <row r="250">
      <c r="A250" s="120"/>
      <c r="C250" s="120"/>
      <c r="D250" s="120"/>
      <c r="E250" s="275"/>
      <c r="F250" s="243"/>
      <c r="H250" s="243"/>
      <c r="I250" s="243"/>
      <c r="J250" s="166"/>
    </row>
    <row r="251">
      <c r="A251" s="120"/>
      <c r="C251" s="120"/>
      <c r="D251" s="120"/>
      <c r="E251" s="275"/>
      <c r="F251" s="243"/>
      <c r="H251" s="243"/>
      <c r="I251" s="243"/>
      <c r="J251" s="166"/>
    </row>
    <row r="252">
      <c r="A252" s="120"/>
      <c r="C252" s="120"/>
      <c r="D252" s="120"/>
      <c r="E252" s="275"/>
      <c r="F252" s="243"/>
      <c r="H252" s="243"/>
      <c r="I252" s="243"/>
      <c r="J252" s="166"/>
    </row>
    <row r="253">
      <c r="A253" s="120"/>
      <c r="C253" s="120"/>
      <c r="D253" s="120"/>
      <c r="E253" s="275"/>
      <c r="F253" s="243"/>
      <c r="H253" s="243"/>
      <c r="I253" s="243"/>
      <c r="J253" s="166"/>
    </row>
    <row r="254">
      <c r="A254" s="120"/>
      <c r="C254" s="120"/>
      <c r="D254" s="120"/>
      <c r="E254" s="275"/>
      <c r="F254" s="243"/>
      <c r="H254" s="243"/>
      <c r="I254" s="243"/>
      <c r="J254" s="166"/>
    </row>
    <row r="255">
      <c r="A255" s="120"/>
      <c r="C255" s="120"/>
      <c r="D255" s="120"/>
      <c r="E255" s="275"/>
      <c r="F255" s="243"/>
      <c r="H255" s="243"/>
      <c r="I255" s="243"/>
      <c r="J255" s="166"/>
    </row>
    <row r="256">
      <c r="A256" s="120"/>
      <c r="C256" s="120"/>
      <c r="D256" s="120"/>
      <c r="E256" s="275"/>
      <c r="F256" s="243"/>
      <c r="H256" s="243"/>
      <c r="I256" s="243"/>
      <c r="J256" s="166"/>
    </row>
    <row r="257">
      <c r="A257" s="120"/>
      <c r="C257" s="120"/>
      <c r="D257" s="120"/>
      <c r="E257" s="275"/>
      <c r="F257" s="243"/>
      <c r="H257" s="243"/>
      <c r="I257" s="243"/>
      <c r="J257" s="166"/>
    </row>
    <row r="258">
      <c r="A258" s="120"/>
      <c r="C258" s="120"/>
      <c r="D258" s="120"/>
      <c r="E258" s="275"/>
      <c r="F258" s="243"/>
      <c r="H258" s="243"/>
      <c r="I258" s="243"/>
      <c r="J258" s="166"/>
    </row>
    <row r="259">
      <c r="A259" s="120"/>
      <c r="C259" s="120"/>
      <c r="D259" s="120"/>
      <c r="E259" s="275"/>
      <c r="F259" s="243"/>
      <c r="H259" s="243"/>
      <c r="I259" s="243"/>
      <c r="J259" s="166"/>
    </row>
    <row r="260">
      <c r="A260" s="120"/>
      <c r="C260" s="120"/>
      <c r="D260" s="120"/>
      <c r="E260" s="275"/>
      <c r="F260" s="243"/>
      <c r="H260" s="243"/>
      <c r="I260" s="243"/>
      <c r="J260" s="166"/>
    </row>
    <row r="261">
      <c r="A261" s="120"/>
      <c r="C261" s="120"/>
      <c r="D261" s="120"/>
      <c r="E261" s="275"/>
      <c r="F261" s="243"/>
      <c r="H261" s="243"/>
      <c r="I261" s="243"/>
      <c r="J261" s="166"/>
    </row>
    <row r="262">
      <c r="A262" s="120"/>
      <c r="C262" s="120"/>
      <c r="D262" s="120"/>
      <c r="E262" s="275"/>
      <c r="F262" s="243"/>
      <c r="H262" s="243"/>
      <c r="I262" s="243"/>
      <c r="J262" s="166"/>
    </row>
    <row r="263">
      <c r="A263" s="120"/>
      <c r="C263" s="120"/>
      <c r="D263" s="120"/>
      <c r="E263" s="275"/>
      <c r="F263" s="243"/>
      <c r="H263" s="243"/>
      <c r="I263" s="243"/>
      <c r="J263" s="166"/>
    </row>
    <row r="264">
      <c r="A264" s="120"/>
      <c r="C264" s="120"/>
      <c r="D264" s="120"/>
      <c r="E264" s="275"/>
      <c r="F264" s="243"/>
      <c r="H264" s="243"/>
      <c r="I264" s="243"/>
      <c r="J264" s="166"/>
    </row>
    <row r="265">
      <c r="A265" s="120"/>
      <c r="C265" s="120"/>
      <c r="D265" s="120"/>
      <c r="E265" s="275"/>
      <c r="F265" s="243"/>
      <c r="H265" s="243"/>
      <c r="I265" s="243"/>
      <c r="J265" s="166"/>
    </row>
    <row r="266">
      <c r="A266" s="120"/>
      <c r="C266" s="120"/>
      <c r="D266" s="120"/>
      <c r="E266" s="275"/>
      <c r="F266" s="243"/>
      <c r="H266" s="243"/>
      <c r="I266" s="243"/>
      <c r="J266" s="166"/>
    </row>
    <row r="267">
      <c r="A267" s="120"/>
      <c r="C267" s="120"/>
      <c r="D267" s="120"/>
      <c r="E267" s="275"/>
      <c r="F267" s="243"/>
      <c r="H267" s="243"/>
      <c r="I267" s="243"/>
      <c r="J267" s="166"/>
    </row>
    <row r="268">
      <c r="A268" s="120"/>
      <c r="C268" s="120"/>
      <c r="D268" s="120"/>
      <c r="E268" s="275"/>
      <c r="F268" s="243"/>
      <c r="H268" s="243"/>
      <c r="I268" s="243"/>
      <c r="J268" s="166"/>
    </row>
    <row r="269">
      <c r="A269" s="120"/>
      <c r="C269" s="120"/>
      <c r="D269" s="120"/>
      <c r="E269" s="275"/>
      <c r="F269" s="243"/>
      <c r="H269" s="243"/>
      <c r="I269" s="243"/>
      <c r="J269" s="166"/>
    </row>
    <row r="270">
      <c r="A270" s="120"/>
      <c r="C270" s="120"/>
      <c r="D270" s="120"/>
      <c r="E270" s="275"/>
      <c r="F270" s="243"/>
      <c r="H270" s="243"/>
      <c r="I270" s="243"/>
      <c r="J270" s="166"/>
    </row>
    <row r="271">
      <c r="A271" s="120"/>
      <c r="C271" s="120"/>
      <c r="D271" s="120"/>
      <c r="E271" s="275"/>
      <c r="F271" s="243"/>
      <c r="H271" s="243"/>
      <c r="I271" s="243"/>
      <c r="J271" s="166"/>
    </row>
    <row r="272">
      <c r="A272" s="120"/>
      <c r="C272" s="120"/>
      <c r="D272" s="120"/>
      <c r="E272" s="275"/>
      <c r="F272" s="243"/>
      <c r="H272" s="243"/>
      <c r="I272" s="243"/>
      <c r="J272" s="166"/>
    </row>
    <row r="273">
      <c r="A273" s="120"/>
      <c r="C273" s="120"/>
      <c r="D273" s="120"/>
      <c r="E273" s="275"/>
      <c r="F273" s="243"/>
      <c r="H273" s="243"/>
      <c r="I273" s="243"/>
      <c r="J273" s="166"/>
    </row>
    <row r="274">
      <c r="A274" s="120"/>
      <c r="C274" s="120"/>
      <c r="D274" s="120"/>
      <c r="E274" s="275"/>
      <c r="F274" s="243"/>
      <c r="H274" s="243"/>
      <c r="I274" s="243"/>
      <c r="J274" s="166"/>
    </row>
    <row r="275">
      <c r="A275" s="120"/>
      <c r="C275" s="120"/>
      <c r="D275" s="120"/>
      <c r="E275" s="275"/>
      <c r="F275" s="243"/>
      <c r="H275" s="243"/>
      <c r="I275" s="243"/>
      <c r="J275" s="166"/>
    </row>
    <row r="276">
      <c r="A276" s="120"/>
      <c r="C276" s="120"/>
      <c r="D276" s="120"/>
      <c r="E276" s="275"/>
      <c r="F276" s="243"/>
      <c r="H276" s="243"/>
      <c r="I276" s="243"/>
      <c r="J276" s="166"/>
    </row>
    <row r="277">
      <c r="A277" s="120"/>
      <c r="C277" s="120"/>
      <c r="D277" s="120"/>
      <c r="E277" s="275"/>
      <c r="F277" s="243"/>
      <c r="H277" s="243"/>
      <c r="I277" s="243"/>
      <c r="J277" s="166"/>
    </row>
    <row r="278">
      <c r="A278" s="120"/>
      <c r="C278" s="120"/>
      <c r="D278" s="120"/>
      <c r="E278" s="275"/>
      <c r="F278" s="243"/>
      <c r="H278" s="243"/>
      <c r="I278" s="243"/>
      <c r="J278" s="166"/>
    </row>
    <row r="279">
      <c r="A279" s="120"/>
      <c r="C279" s="120"/>
      <c r="D279" s="120"/>
      <c r="E279" s="275"/>
      <c r="F279" s="243"/>
      <c r="H279" s="243"/>
      <c r="I279" s="243"/>
      <c r="J279" s="166"/>
    </row>
    <row r="280">
      <c r="A280" s="120"/>
      <c r="C280" s="120"/>
      <c r="D280" s="120"/>
      <c r="E280" s="275"/>
      <c r="F280" s="243"/>
      <c r="H280" s="243"/>
      <c r="I280" s="243"/>
      <c r="J280" s="166"/>
    </row>
    <row r="281">
      <c r="A281" s="120"/>
      <c r="C281" s="120"/>
      <c r="D281" s="120"/>
      <c r="E281" s="275"/>
      <c r="F281" s="243"/>
      <c r="H281" s="243"/>
      <c r="I281" s="243"/>
      <c r="J281" s="166"/>
    </row>
    <row r="282">
      <c r="A282" s="120"/>
      <c r="C282" s="120"/>
      <c r="D282" s="120"/>
      <c r="E282" s="275"/>
      <c r="F282" s="243"/>
      <c r="H282" s="243"/>
      <c r="I282" s="243"/>
      <c r="J282" s="166"/>
    </row>
    <row r="283">
      <c r="A283" s="120"/>
      <c r="C283" s="120"/>
      <c r="D283" s="120"/>
      <c r="E283" s="275"/>
      <c r="F283" s="243"/>
      <c r="H283" s="243"/>
      <c r="I283" s="243"/>
      <c r="J283" s="166"/>
    </row>
    <row r="284">
      <c r="A284" s="120"/>
      <c r="C284" s="120"/>
      <c r="D284" s="120"/>
      <c r="E284" s="275"/>
      <c r="F284" s="243"/>
      <c r="H284" s="243"/>
      <c r="I284" s="243"/>
      <c r="J284" s="166"/>
    </row>
    <row r="285">
      <c r="A285" s="120"/>
      <c r="C285" s="120"/>
      <c r="D285" s="120"/>
      <c r="E285" s="275"/>
      <c r="F285" s="243"/>
      <c r="H285" s="243"/>
      <c r="I285" s="243"/>
      <c r="J285" s="166"/>
    </row>
    <row r="286">
      <c r="A286" s="120"/>
      <c r="C286" s="120"/>
      <c r="D286" s="120"/>
      <c r="E286" s="275"/>
      <c r="F286" s="243"/>
      <c r="H286" s="243"/>
      <c r="I286" s="243"/>
      <c r="J286" s="166"/>
    </row>
    <row r="287">
      <c r="A287" s="120"/>
      <c r="C287" s="120"/>
      <c r="D287" s="120"/>
      <c r="E287" s="275"/>
      <c r="F287" s="243"/>
      <c r="H287" s="243"/>
      <c r="I287" s="243"/>
      <c r="J287" s="166"/>
    </row>
    <row r="288">
      <c r="A288" s="120"/>
      <c r="C288" s="120"/>
      <c r="D288" s="120"/>
      <c r="E288" s="275"/>
      <c r="F288" s="243"/>
      <c r="H288" s="243"/>
      <c r="I288" s="243"/>
      <c r="J288" s="166"/>
    </row>
    <row r="289">
      <c r="A289" s="120"/>
      <c r="C289" s="120"/>
      <c r="D289" s="120"/>
      <c r="E289" s="275"/>
      <c r="F289" s="243"/>
      <c r="H289" s="243"/>
      <c r="I289" s="243"/>
      <c r="J289" s="166"/>
    </row>
    <row r="290">
      <c r="A290" s="120"/>
      <c r="C290" s="120"/>
      <c r="D290" s="120"/>
      <c r="E290" s="275"/>
      <c r="F290" s="243"/>
      <c r="H290" s="243"/>
      <c r="I290" s="243"/>
      <c r="J290" s="166"/>
    </row>
    <row r="291">
      <c r="A291" s="120"/>
      <c r="C291" s="120"/>
      <c r="D291" s="120"/>
      <c r="E291" s="275"/>
      <c r="F291" s="243"/>
      <c r="H291" s="243"/>
      <c r="I291" s="243"/>
      <c r="J291" s="166"/>
    </row>
    <row r="292">
      <c r="A292" s="120"/>
      <c r="C292" s="120"/>
      <c r="D292" s="120"/>
      <c r="E292" s="275"/>
      <c r="F292" s="243"/>
      <c r="H292" s="243"/>
      <c r="I292" s="243"/>
      <c r="J292" s="166"/>
    </row>
    <row r="293">
      <c r="A293" s="120"/>
      <c r="C293" s="120"/>
      <c r="D293" s="120"/>
      <c r="E293" s="275"/>
      <c r="F293" s="243"/>
      <c r="H293" s="243"/>
      <c r="I293" s="243"/>
      <c r="J293" s="166"/>
    </row>
    <row r="294">
      <c r="A294" s="120"/>
      <c r="C294" s="120"/>
      <c r="D294" s="120"/>
      <c r="E294" s="275"/>
      <c r="F294" s="243"/>
      <c r="H294" s="243"/>
      <c r="I294" s="243"/>
      <c r="J294" s="166"/>
    </row>
    <row r="295">
      <c r="A295" s="120"/>
      <c r="C295" s="120"/>
      <c r="D295" s="120"/>
      <c r="E295" s="275"/>
      <c r="F295" s="243"/>
      <c r="H295" s="243"/>
      <c r="I295" s="243"/>
      <c r="J295" s="166"/>
    </row>
    <row r="296">
      <c r="A296" s="120"/>
      <c r="C296" s="120"/>
      <c r="D296" s="120"/>
      <c r="E296" s="275"/>
      <c r="F296" s="243"/>
      <c r="H296" s="243"/>
      <c r="I296" s="243"/>
      <c r="J296" s="166"/>
    </row>
    <row r="297">
      <c r="A297" s="120"/>
      <c r="C297" s="120"/>
      <c r="D297" s="120"/>
      <c r="E297" s="275"/>
      <c r="F297" s="243"/>
      <c r="H297" s="243"/>
      <c r="I297" s="243"/>
      <c r="J297" s="166"/>
    </row>
    <row r="298">
      <c r="A298" s="120"/>
      <c r="C298" s="120"/>
      <c r="D298" s="120"/>
      <c r="E298" s="275"/>
      <c r="F298" s="243"/>
      <c r="H298" s="243"/>
      <c r="I298" s="243"/>
      <c r="J298" s="166"/>
    </row>
    <row r="299">
      <c r="A299" s="120"/>
      <c r="C299" s="120"/>
      <c r="D299" s="120"/>
      <c r="E299" s="275"/>
      <c r="F299" s="243"/>
      <c r="H299" s="243"/>
      <c r="I299" s="243"/>
      <c r="J299" s="166"/>
    </row>
    <row r="300">
      <c r="A300" s="120"/>
      <c r="C300" s="120"/>
      <c r="D300" s="120"/>
      <c r="E300" s="275"/>
      <c r="F300" s="243"/>
      <c r="H300" s="243"/>
      <c r="I300" s="243"/>
      <c r="J300" s="166"/>
    </row>
    <row r="301">
      <c r="A301" s="120"/>
      <c r="C301" s="120"/>
      <c r="D301" s="120"/>
      <c r="E301" s="275"/>
      <c r="F301" s="243"/>
      <c r="H301" s="243"/>
      <c r="I301" s="243"/>
      <c r="J301" s="166"/>
    </row>
    <row r="302">
      <c r="A302" s="120"/>
      <c r="C302" s="120"/>
      <c r="D302" s="120"/>
      <c r="E302" s="275"/>
      <c r="F302" s="243"/>
      <c r="H302" s="243"/>
      <c r="I302" s="243"/>
      <c r="J302" s="166"/>
    </row>
    <row r="303">
      <c r="A303" s="120"/>
      <c r="C303" s="120"/>
      <c r="D303" s="120"/>
      <c r="E303" s="275"/>
      <c r="F303" s="243"/>
      <c r="H303" s="243"/>
      <c r="I303" s="243"/>
      <c r="J303" s="166"/>
    </row>
    <row r="304">
      <c r="A304" s="120"/>
      <c r="C304" s="120"/>
      <c r="D304" s="120"/>
      <c r="E304" s="275"/>
      <c r="F304" s="243"/>
      <c r="H304" s="243"/>
      <c r="I304" s="243"/>
      <c r="J304" s="166"/>
    </row>
    <row r="305">
      <c r="A305" s="120"/>
      <c r="C305" s="120"/>
      <c r="D305" s="120"/>
      <c r="E305" s="275"/>
      <c r="F305" s="243"/>
      <c r="H305" s="243"/>
      <c r="I305" s="243"/>
      <c r="J305" s="166"/>
    </row>
    <row r="306">
      <c r="A306" s="120"/>
      <c r="C306" s="120"/>
      <c r="D306" s="120"/>
      <c r="E306" s="275"/>
      <c r="F306" s="243"/>
      <c r="H306" s="243"/>
      <c r="I306" s="243"/>
      <c r="J306" s="166"/>
    </row>
    <row r="307">
      <c r="A307" s="120"/>
      <c r="C307" s="120"/>
      <c r="D307" s="120"/>
      <c r="E307" s="275"/>
      <c r="F307" s="243"/>
      <c r="H307" s="243"/>
      <c r="I307" s="243"/>
      <c r="J307" s="166"/>
    </row>
    <row r="308">
      <c r="A308" s="120"/>
      <c r="C308" s="120"/>
      <c r="D308" s="120"/>
      <c r="E308" s="275"/>
      <c r="F308" s="243"/>
      <c r="H308" s="243"/>
      <c r="I308" s="243"/>
      <c r="J308" s="166"/>
    </row>
    <row r="309">
      <c r="A309" s="120"/>
      <c r="C309" s="120"/>
      <c r="D309" s="120"/>
      <c r="E309" s="275"/>
      <c r="F309" s="243"/>
      <c r="H309" s="243"/>
      <c r="I309" s="243"/>
      <c r="J309" s="166"/>
    </row>
    <row r="310">
      <c r="A310" s="120"/>
      <c r="C310" s="120"/>
      <c r="D310" s="120"/>
      <c r="E310" s="275"/>
      <c r="F310" s="243"/>
      <c r="H310" s="243"/>
      <c r="I310" s="243"/>
      <c r="J310" s="166"/>
    </row>
    <row r="311">
      <c r="A311" s="120"/>
      <c r="C311" s="120"/>
      <c r="D311" s="120"/>
      <c r="E311" s="275"/>
      <c r="F311" s="243"/>
      <c r="H311" s="243"/>
      <c r="I311" s="243"/>
      <c r="J311" s="166"/>
    </row>
    <row r="312">
      <c r="A312" s="120"/>
      <c r="C312" s="120"/>
      <c r="D312" s="120"/>
      <c r="E312" s="275"/>
      <c r="F312" s="243"/>
      <c r="H312" s="243"/>
      <c r="I312" s="243"/>
      <c r="J312" s="166"/>
    </row>
    <row r="313">
      <c r="A313" s="120"/>
      <c r="C313" s="120"/>
      <c r="D313" s="120"/>
      <c r="E313" s="275"/>
      <c r="F313" s="243"/>
      <c r="H313" s="243"/>
      <c r="I313" s="243"/>
      <c r="J313" s="166"/>
    </row>
    <row r="314">
      <c r="A314" s="120"/>
      <c r="C314" s="120"/>
      <c r="D314" s="120"/>
      <c r="E314" s="275"/>
      <c r="F314" s="243"/>
      <c r="H314" s="243"/>
      <c r="I314" s="243"/>
      <c r="J314" s="166"/>
    </row>
    <row r="315">
      <c r="A315" s="120"/>
      <c r="C315" s="120"/>
      <c r="D315" s="120"/>
      <c r="E315" s="275"/>
      <c r="F315" s="243"/>
      <c r="H315" s="243"/>
      <c r="I315" s="243"/>
      <c r="J315" s="166"/>
    </row>
    <row r="316">
      <c r="A316" s="120"/>
      <c r="C316" s="120"/>
      <c r="D316" s="120"/>
      <c r="E316" s="275"/>
      <c r="F316" s="243"/>
      <c r="H316" s="243"/>
      <c r="I316" s="243"/>
      <c r="J316" s="166"/>
    </row>
    <row r="317">
      <c r="A317" s="120"/>
      <c r="C317" s="120"/>
      <c r="D317" s="120"/>
      <c r="E317" s="275"/>
      <c r="F317" s="243"/>
      <c r="H317" s="243"/>
      <c r="I317" s="243"/>
      <c r="J317" s="166"/>
    </row>
    <row r="318">
      <c r="A318" s="120"/>
      <c r="C318" s="120"/>
      <c r="D318" s="120"/>
      <c r="E318" s="275"/>
      <c r="F318" s="243"/>
      <c r="H318" s="243"/>
      <c r="I318" s="243"/>
      <c r="J318" s="166"/>
    </row>
    <row r="319">
      <c r="A319" s="120"/>
      <c r="C319" s="120"/>
      <c r="D319" s="120"/>
      <c r="E319" s="275"/>
      <c r="F319" s="243"/>
      <c r="H319" s="243"/>
      <c r="I319" s="243"/>
      <c r="J319" s="166"/>
    </row>
    <row r="320">
      <c r="A320" s="120"/>
      <c r="C320" s="120"/>
      <c r="D320" s="120"/>
      <c r="E320" s="275"/>
      <c r="F320" s="243"/>
      <c r="H320" s="243"/>
      <c r="I320" s="243"/>
      <c r="J320" s="166"/>
    </row>
    <row r="321">
      <c r="A321" s="120"/>
      <c r="C321" s="120"/>
      <c r="D321" s="120"/>
      <c r="E321" s="275"/>
      <c r="F321" s="243"/>
      <c r="H321" s="243"/>
      <c r="I321" s="243"/>
      <c r="J321" s="166"/>
    </row>
    <row r="322">
      <c r="A322" s="120"/>
      <c r="C322" s="120"/>
      <c r="D322" s="120"/>
      <c r="E322" s="275"/>
      <c r="F322" s="243"/>
      <c r="H322" s="243"/>
      <c r="I322" s="243"/>
      <c r="J322" s="166"/>
    </row>
    <row r="323">
      <c r="A323" s="120"/>
      <c r="C323" s="120"/>
      <c r="D323" s="120"/>
      <c r="E323" s="275"/>
      <c r="F323" s="243"/>
      <c r="H323" s="243"/>
      <c r="I323" s="243"/>
      <c r="J323" s="166"/>
    </row>
    <row r="324">
      <c r="A324" s="120"/>
      <c r="C324" s="120"/>
      <c r="D324" s="120"/>
      <c r="E324" s="275"/>
      <c r="F324" s="243"/>
      <c r="H324" s="243"/>
      <c r="I324" s="243"/>
      <c r="J324" s="166"/>
    </row>
    <row r="325">
      <c r="A325" s="120"/>
      <c r="C325" s="120"/>
      <c r="D325" s="120"/>
      <c r="E325" s="275"/>
      <c r="F325" s="243"/>
      <c r="H325" s="243"/>
      <c r="I325" s="243"/>
      <c r="J325" s="166"/>
    </row>
    <row r="326">
      <c r="A326" s="120"/>
      <c r="C326" s="120"/>
      <c r="D326" s="120"/>
      <c r="E326" s="275"/>
      <c r="F326" s="243"/>
      <c r="H326" s="243"/>
      <c r="I326" s="243"/>
      <c r="J326" s="166"/>
    </row>
    <row r="327">
      <c r="A327" s="120"/>
      <c r="C327" s="120"/>
      <c r="D327" s="120"/>
      <c r="E327" s="275"/>
      <c r="F327" s="243"/>
      <c r="H327" s="243"/>
      <c r="I327" s="243"/>
      <c r="J327" s="166"/>
    </row>
    <row r="328">
      <c r="A328" s="120"/>
      <c r="C328" s="120"/>
      <c r="D328" s="120"/>
      <c r="E328" s="275"/>
      <c r="F328" s="243"/>
      <c r="H328" s="243"/>
      <c r="I328" s="243"/>
      <c r="J328" s="166"/>
    </row>
    <row r="329">
      <c r="A329" s="120"/>
      <c r="C329" s="120"/>
      <c r="D329" s="120"/>
      <c r="E329" s="275"/>
      <c r="F329" s="243"/>
      <c r="H329" s="243"/>
      <c r="I329" s="243"/>
      <c r="J329" s="166"/>
    </row>
    <row r="330">
      <c r="A330" s="120"/>
      <c r="C330" s="120"/>
      <c r="D330" s="120"/>
      <c r="E330" s="275"/>
      <c r="F330" s="243"/>
      <c r="H330" s="243"/>
      <c r="I330" s="243"/>
      <c r="J330" s="166"/>
    </row>
    <row r="331">
      <c r="A331" s="120"/>
      <c r="C331" s="120"/>
      <c r="D331" s="120"/>
      <c r="E331" s="275"/>
      <c r="F331" s="243"/>
      <c r="H331" s="243"/>
      <c r="I331" s="243"/>
      <c r="J331" s="166"/>
    </row>
    <row r="332">
      <c r="A332" s="120"/>
      <c r="C332" s="120"/>
      <c r="D332" s="120"/>
      <c r="E332" s="275"/>
      <c r="F332" s="243"/>
      <c r="H332" s="243"/>
      <c r="I332" s="243"/>
      <c r="J332" s="166"/>
    </row>
    <row r="333">
      <c r="A333" s="120"/>
      <c r="C333" s="120"/>
      <c r="D333" s="120"/>
      <c r="E333" s="275"/>
      <c r="F333" s="243"/>
      <c r="H333" s="243"/>
      <c r="I333" s="243"/>
      <c r="J333" s="166"/>
    </row>
    <row r="334">
      <c r="A334" s="120"/>
      <c r="C334" s="120"/>
      <c r="D334" s="120"/>
      <c r="E334" s="275"/>
      <c r="F334" s="243"/>
      <c r="H334" s="243"/>
      <c r="I334" s="243"/>
      <c r="J334" s="166"/>
    </row>
    <row r="335">
      <c r="A335" s="120"/>
      <c r="C335" s="120"/>
      <c r="D335" s="120"/>
      <c r="E335" s="275"/>
      <c r="F335" s="243"/>
      <c r="H335" s="243"/>
      <c r="I335" s="243"/>
      <c r="J335" s="166"/>
    </row>
    <row r="336">
      <c r="A336" s="120"/>
      <c r="C336" s="120"/>
      <c r="D336" s="120"/>
      <c r="E336" s="275"/>
      <c r="F336" s="243"/>
      <c r="H336" s="243"/>
      <c r="I336" s="243"/>
      <c r="J336" s="166"/>
    </row>
    <row r="337">
      <c r="A337" s="120"/>
      <c r="C337" s="120"/>
      <c r="D337" s="120"/>
      <c r="E337" s="275"/>
      <c r="F337" s="243"/>
      <c r="H337" s="243"/>
      <c r="I337" s="243"/>
      <c r="J337" s="166"/>
    </row>
    <row r="338">
      <c r="A338" s="120"/>
      <c r="C338" s="120"/>
      <c r="D338" s="120"/>
      <c r="E338" s="275"/>
      <c r="F338" s="243"/>
      <c r="H338" s="243"/>
      <c r="I338" s="243"/>
      <c r="J338" s="166"/>
    </row>
    <row r="339">
      <c r="A339" s="120"/>
      <c r="C339" s="120"/>
      <c r="D339" s="120"/>
      <c r="E339" s="275"/>
      <c r="F339" s="243"/>
      <c r="H339" s="243"/>
      <c r="I339" s="243"/>
      <c r="J339" s="166"/>
    </row>
    <row r="340">
      <c r="A340" s="120"/>
      <c r="C340" s="120"/>
      <c r="D340" s="120"/>
      <c r="E340" s="275"/>
      <c r="F340" s="243"/>
      <c r="H340" s="243"/>
      <c r="I340" s="243"/>
      <c r="J340" s="166"/>
    </row>
    <row r="341">
      <c r="A341" s="120"/>
      <c r="C341" s="120"/>
      <c r="D341" s="120"/>
      <c r="E341" s="275"/>
      <c r="F341" s="243"/>
      <c r="H341" s="243"/>
      <c r="I341" s="243"/>
      <c r="J341" s="166"/>
    </row>
    <row r="342">
      <c r="A342" s="120"/>
      <c r="C342" s="120"/>
      <c r="D342" s="120"/>
      <c r="E342" s="275"/>
      <c r="F342" s="243"/>
      <c r="H342" s="243"/>
      <c r="I342" s="243"/>
      <c r="J342" s="166"/>
    </row>
    <row r="343">
      <c r="A343" s="120"/>
      <c r="C343" s="120"/>
      <c r="D343" s="120"/>
      <c r="E343" s="275"/>
      <c r="F343" s="243"/>
      <c r="H343" s="243"/>
      <c r="I343" s="243"/>
      <c r="J343" s="166"/>
    </row>
    <row r="344">
      <c r="A344" s="120"/>
      <c r="C344" s="120"/>
      <c r="D344" s="120"/>
      <c r="E344" s="275"/>
      <c r="F344" s="243"/>
      <c r="H344" s="243"/>
      <c r="I344" s="243"/>
      <c r="J344" s="166"/>
    </row>
    <row r="345">
      <c r="A345" s="120"/>
      <c r="C345" s="120"/>
      <c r="D345" s="120"/>
      <c r="E345" s="275"/>
      <c r="F345" s="243"/>
      <c r="H345" s="243"/>
      <c r="I345" s="243"/>
      <c r="J345" s="166"/>
    </row>
    <row r="346">
      <c r="A346" s="120"/>
      <c r="C346" s="120"/>
      <c r="D346" s="120"/>
      <c r="E346" s="275"/>
      <c r="F346" s="243"/>
      <c r="H346" s="243"/>
      <c r="I346" s="243"/>
      <c r="J346" s="166"/>
    </row>
    <row r="347">
      <c r="A347" s="120"/>
      <c r="C347" s="120"/>
      <c r="D347" s="120"/>
      <c r="E347" s="275"/>
      <c r="F347" s="243"/>
      <c r="H347" s="243"/>
      <c r="I347" s="243"/>
      <c r="J347" s="166"/>
    </row>
    <row r="348">
      <c r="A348" s="120"/>
      <c r="C348" s="120"/>
      <c r="D348" s="120"/>
      <c r="E348" s="275"/>
      <c r="F348" s="243"/>
      <c r="H348" s="243"/>
      <c r="I348" s="243"/>
      <c r="J348" s="166"/>
    </row>
    <row r="349">
      <c r="A349" s="120"/>
      <c r="C349" s="120"/>
      <c r="D349" s="120"/>
      <c r="E349" s="275"/>
      <c r="F349" s="243"/>
      <c r="H349" s="243"/>
      <c r="I349" s="243"/>
      <c r="J349" s="166"/>
    </row>
    <row r="350">
      <c r="A350" s="120"/>
      <c r="C350" s="120"/>
      <c r="D350" s="120"/>
      <c r="E350" s="275"/>
      <c r="F350" s="243"/>
      <c r="H350" s="243"/>
      <c r="I350" s="243"/>
      <c r="J350" s="166"/>
    </row>
    <row r="351">
      <c r="A351" s="120"/>
      <c r="C351" s="120"/>
      <c r="D351" s="120"/>
      <c r="E351" s="275"/>
      <c r="F351" s="243"/>
      <c r="H351" s="243"/>
      <c r="I351" s="243"/>
      <c r="J351" s="166"/>
    </row>
    <row r="352">
      <c r="A352" s="120"/>
      <c r="C352" s="120"/>
      <c r="D352" s="120"/>
      <c r="E352" s="275"/>
      <c r="F352" s="243"/>
      <c r="H352" s="243"/>
      <c r="I352" s="243"/>
      <c r="J352" s="166"/>
    </row>
    <row r="353">
      <c r="A353" s="120"/>
      <c r="C353" s="120"/>
      <c r="D353" s="120"/>
      <c r="E353" s="275"/>
      <c r="F353" s="243"/>
      <c r="H353" s="243"/>
      <c r="I353" s="243"/>
      <c r="J353" s="166"/>
    </row>
    <row r="354">
      <c r="A354" s="120"/>
      <c r="C354" s="120"/>
      <c r="D354" s="120"/>
      <c r="E354" s="275"/>
      <c r="F354" s="243"/>
      <c r="H354" s="243"/>
      <c r="I354" s="243"/>
      <c r="J354" s="166"/>
    </row>
    <row r="355">
      <c r="A355" s="120"/>
      <c r="C355" s="120"/>
      <c r="D355" s="120"/>
      <c r="E355" s="275"/>
      <c r="F355" s="243"/>
      <c r="H355" s="243"/>
      <c r="I355" s="243"/>
      <c r="J355" s="166"/>
    </row>
    <row r="356">
      <c r="A356" s="120"/>
      <c r="C356" s="120"/>
      <c r="D356" s="120"/>
      <c r="E356" s="275"/>
      <c r="F356" s="243"/>
      <c r="H356" s="243"/>
      <c r="I356" s="243"/>
      <c r="J356" s="166"/>
    </row>
    <row r="357">
      <c r="A357" s="120"/>
      <c r="C357" s="120"/>
      <c r="D357" s="120"/>
      <c r="E357" s="275"/>
      <c r="F357" s="243"/>
      <c r="H357" s="243"/>
      <c r="I357" s="243"/>
      <c r="J357" s="166"/>
    </row>
    <row r="358">
      <c r="A358" s="120"/>
      <c r="C358" s="120"/>
      <c r="D358" s="120"/>
      <c r="E358" s="275"/>
      <c r="F358" s="243"/>
      <c r="H358" s="243"/>
      <c r="I358" s="243"/>
      <c r="J358" s="166"/>
    </row>
    <row r="359">
      <c r="A359" s="120"/>
      <c r="C359" s="120"/>
      <c r="D359" s="120"/>
      <c r="E359" s="275"/>
      <c r="F359" s="243"/>
      <c r="H359" s="243"/>
      <c r="I359" s="243"/>
      <c r="J359" s="166"/>
    </row>
    <row r="360">
      <c r="A360" s="120"/>
      <c r="C360" s="120"/>
      <c r="D360" s="120"/>
      <c r="E360" s="275"/>
      <c r="F360" s="243"/>
      <c r="H360" s="243"/>
      <c r="I360" s="243"/>
      <c r="J360" s="166"/>
    </row>
    <row r="361">
      <c r="A361" s="120"/>
      <c r="C361" s="120"/>
      <c r="D361" s="120"/>
      <c r="E361" s="275"/>
      <c r="F361" s="243"/>
      <c r="H361" s="243"/>
      <c r="I361" s="243"/>
      <c r="J361" s="166"/>
    </row>
    <row r="362">
      <c r="A362" s="120"/>
      <c r="C362" s="120"/>
      <c r="D362" s="120"/>
      <c r="E362" s="275"/>
      <c r="F362" s="243"/>
      <c r="H362" s="243"/>
      <c r="I362" s="243"/>
      <c r="J362" s="166"/>
    </row>
    <row r="363">
      <c r="A363" s="120"/>
      <c r="C363" s="120"/>
      <c r="D363" s="120"/>
      <c r="E363" s="275"/>
      <c r="F363" s="243"/>
      <c r="H363" s="243"/>
      <c r="I363" s="243"/>
      <c r="J363" s="166"/>
    </row>
    <row r="364">
      <c r="A364" s="120"/>
      <c r="C364" s="120"/>
      <c r="D364" s="120"/>
      <c r="E364" s="275"/>
      <c r="F364" s="243"/>
      <c r="H364" s="243"/>
      <c r="I364" s="243"/>
      <c r="J364" s="166"/>
    </row>
    <row r="365">
      <c r="A365" s="120"/>
      <c r="C365" s="120"/>
      <c r="D365" s="120"/>
      <c r="E365" s="275"/>
      <c r="F365" s="243"/>
      <c r="H365" s="243"/>
      <c r="I365" s="243"/>
      <c r="J365" s="166"/>
    </row>
    <row r="366">
      <c r="A366" s="120"/>
      <c r="C366" s="120"/>
      <c r="D366" s="120"/>
      <c r="E366" s="275"/>
      <c r="F366" s="243"/>
      <c r="H366" s="243"/>
      <c r="I366" s="243"/>
      <c r="J366" s="166"/>
    </row>
    <row r="367">
      <c r="A367" s="120"/>
      <c r="C367" s="120"/>
      <c r="D367" s="120"/>
      <c r="E367" s="275"/>
      <c r="F367" s="243"/>
      <c r="H367" s="243"/>
      <c r="I367" s="243"/>
      <c r="J367" s="166"/>
    </row>
    <row r="368">
      <c r="A368" s="120"/>
      <c r="C368" s="120"/>
      <c r="D368" s="120"/>
      <c r="E368" s="275"/>
      <c r="F368" s="243"/>
      <c r="H368" s="243"/>
      <c r="I368" s="243"/>
      <c r="J368" s="166"/>
    </row>
    <row r="369">
      <c r="A369" s="120"/>
      <c r="C369" s="120"/>
      <c r="D369" s="120"/>
      <c r="E369" s="275"/>
      <c r="F369" s="243"/>
      <c r="H369" s="243"/>
      <c r="I369" s="243"/>
      <c r="J369" s="166"/>
    </row>
    <row r="370">
      <c r="A370" s="120"/>
      <c r="C370" s="120"/>
      <c r="D370" s="120"/>
      <c r="E370" s="275"/>
      <c r="F370" s="243"/>
      <c r="H370" s="243"/>
      <c r="I370" s="243"/>
      <c r="J370" s="166"/>
    </row>
    <row r="371">
      <c r="A371" s="120"/>
      <c r="C371" s="120"/>
      <c r="D371" s="120"/>
      <c r="E371" s="275"/>
      <c r="F371" s="243"/>
      <c r="H371" s="243"/>
      <c r="I371" s="243"/>
      <c r="J371" s="166"/>
    </row>
    <row r="372">
      <c r="A372" s="120"/>
      <c r="C372" s="120"/>
      <c r="D372" s="120"/>
      <c r="E372" s="275"/>
      <c r="F372" s="243"/>
      <c r="H372" s="243"/>
      <c r="I372" s="243"/>
      <c r="J372" s="166"/>
    </row>
    <row r="373">
      <c r="A373" s="120"/>
      <c r="C373" s="120"/>
      <c r="D373" s="120"/>
      <c r="E373" s="275"/>
      <c r="F373" s="243"/>
      <c r="H373" s="243"/>
      <c r="I373" s="243"/>
      <c r="J373" s="166"/>
    </row>
    <row r="374">
      <c r="A374" s="120"/>
      <c r="C374" s="120"/>
      <c r="D374" s="120"/>
      <c r="E374" s="275"/>
      <c r="F374" s="243"/>
      <c r="H374" s="243"/>
      <c r="I374" s="243"/>
      <c r="J374" s="166"/>
    </row>
    <row r="375">
      <c r="A375" s="120"/>
      <c r="C375" s="120"/>
      <c r="D375" s="120"/>
      <c r="E375" s="275"/>
      <c r="F375" s="243"/>
      <c r="H375" s="243"/>
      <c r="I375" s="243"/>
      <c r="J375" s="166"/>
    </row>
    <row r="376">
      <c r="A376" s="120"/>
      <c r="C376" s="120"/>
      <c r="D376" s="120"/>
      <c r="E376" s="275"/>
      <c r="F376" s="243"/>
      <c r="H376" s="243"/>
      <c r="I376" s="243"/>
      <c r="J376" s="166"/>
    </row>
    <row r="377">
      <c r="A377" s="120"/>
      <c r="C377" s="120"/>
      <c r="D377" s="120"/>
      <c r="E377" s="275"/>
      <c r="F377" s="243"/>
      <c r="H377" s="243"/>
      <c r="I377" s="243"/>
      <c r="J377" s="166"/>
    </row>
    <row r="378">
      <c r="A378" s="120"/>
      <c r="C378" s="120"/>
      <c r="D378" s="120"/>
      <c r="E378" s="275"/>
      <c r="F378" s="243"/>
      <c r="H378" s="243"/>
      <c r="I378" s="243"/>
      <c r="J378" s="166"/>
    </row>
    <row r="379">
      <c r="A379" s="120"/>
      <c r="C379" s="120"/>
      <c r="D379" s="120"/>
      <c r="E379" s="275"/>
      <c r="F379" s="243"/>
      <c r="H379" s="243"/>
      <c r="I379" s="243"/>
      <c r="J379" s="166"/>
    </row>
    <row r="380">
      <c r="A380" s="120"/>
      <c r="C380" s="120"/>
      <c r="D380" s="120"/>
      <c r="E380" s="275"/>
      <c r="F380" s="243"/>
      <c r="H380" s="243"/>
      <c r="I380" s="243"/>
      <c r="J380" s="166"/>
    </row>
    <row r="381">
      <c r="A381" s="120"/>
      <c r="C381" s="120"/>
      <c r="D381" s="120"/>
      <c r="E381" s="275"/>
      <c r="F381" s="243"/>
      <c r="H381" s="243"/>
      <c r="I381" s="243"/>
      <c r="J381" s="166"/>
    </row>
    <row r="382">
      <c r="A382" s="120"/>
      <c r="C382" s="120"/>
      <c r="D382" s="120"/>
      <c r="E382" s="275"/>
      <c r="F382" s="243"/>
      <c r="H382" s="243"/>
      <c r="I382" s="243"/>
      <c r="J382" s="166"/>
    </row>
    <row r="383">
      <c r="A383" s="120"/>
      <c r="C383" s="120"/>
      <c r="D383" s="120"/>
      <c r="E383" s="275"/>
      <c r="F383" s="243"/>
      <c r="H383" s="243"/>
      <c r="I383" s="243"/>
      <c r="J383" s="166"/>
    </row>
    <row r="384">
      <c r="A384" s="120"/>
      <c r="C384" s="120"/>
      <c r="D384" s="120"/>
      <c r="E384" s="275"/>
      <c r="F384" s="243"/>
      <c r="H384" s="243"/>
      <c r="I384" s="243"/>
      <c r="J384" s="166"/>
    </row>
    <row r="385">
      <c r="A385" s="120"/>
      <c r="C385" s="120"/>
      <c r="D385" s="120"/>
      <c r="E385" s="275"/>
      <c r="F385" s="243"/>
      <c r="H385" s="243"/>
      <c r="I385" s="243"/>
      <c r="J385" s="166"/>
    </row>
    <row r="386">
      <c r="A386" s="120"/>
      <c r="C386" s="120"/>
      <c r="D386" s="120"/>
      <c r="E386" s="275"/>
      <c r="F386" s="243"/>
      <c r="H386" s="243"/>
      <c r="I386" s="243"/>
      <c r="J386" s="166"/>
    </row>
    <row r="387">
      <c r="A387" s="120"/>
      <c r="C387" s="120"/>
      <c r="D387" s="120"/>
      <c r="E387" s="275"/>
      <c r="F387" s="243"/>
      <c r="H387" s="243"/>
      <c r="I387" s="243"/>
      <c r="J387" s="166"/>
    </row>
    <row r="388">
      <c r="A388" s="120"/>
      <c r="C388" s="120"/>
      <c r="D388" s="120"/>
      <c r="E388" s="275"/>
      <c r="F388" s="243"/>
      <c r="H388" s="243"/>
      <c r="I388" s="243"/>
      <c r="J388" s="166"/>
    </row>
    <row r="389">
      <c r="A389" s="120"/>
      <c r="C389" s="120"/>
      <c r="D389" s="120"/>
      <c r="E389" s="275"/>
      <c r="F389" s="243"/>
      <c r="H389" s="243"/>
      <c r="I389" s="243"/>
      <c r="J389" s="166"/>
    </row>
    <row r="390">
      <c r="A390" s="120"/>
      <c r="C390" s="120"/>
      <c r="D390" s="120"/>
      <c r="E390" s="275"/>
      <c r="F390" s="243"/>
      <c r="H390" s="243"/>
      <c r="I390" s="243"/>
      <c r="J390" s="166"/>
    </row>
    <row r="391">
      <c r="A391" s="120"/>
      <c r="C391" s="120"/>
      <c r="D391" s="120"/>
      <c r="E391" s="275"/>
      <c r="F391" s="243"/>
      <c r="H391" s="243"/>
      <c r="I391" s="243"/>
      <c r="J391" s="166"/>
    </row>
    <row r="392">
      <c r="A392" s="120"/>
      <c r="C392" s="120"/>
      <c r="D392" s="120"/>
      <c r="E392" s="275"/>
      <c r="F392" s="243"/>
      <c r="H392" s="243"/>
      <c r="I392" s="243"/>
      <c r="J392" s="166"/>
    </row>
    <row r="393">
      <c r="A393" s="120"/>
      <c r="C393" s="120"/>
      <c r="D393" s="120"/>
      <c r="E393" s="275"/>
      <c r="F393" s="243"/>
      <c r="H393" s="243"/>
      <c r="I393" s="243"/>
      <c r="J393" s="166"/>
    </row>
    <row r="394">
      <c r="A394" s="120"/>
      <c r="C394" s="120"/>
      <c r="D394" s="120"/>
      <c r="E394" s="275"/>
      <c r="F394" s="243"/>
      <c r="H394" s="243"/>
      <c r="I394" s="243"/>
      <c r="J394" s="166"/>
    </row>
    <row r="395">
      <c r="A395" s="120"/>
      <c r="C395" s="120"/>
      <c r="D395" s="120"/>
      <c r="E395" s="275"/>
      <c r="F395" s="243"/>
      <c r="H395" s="243"/>
      <c r="I395" s="243"/>
      <c r="J395" s="166"/>
    </row>
    <row r="396">
      <c r="A396" s="120"/>
      <c r="C396" s="120"/>
      <c r="D396" s="120"/>
      <c r="E396" s="275"/>
      <c r="F396" s="243"/>
      <c r="H396" s="243"/>
      <c r="I396" s="243"/>
      <c r="J396" s="166"/>
    </row>
    <row r="397">
      <c r="A397" s="120"/>
      <c r="C397" s="120"/>
      <c r="D397" s="120"/>
      <c r="E397" s="275"/>
      <c r="F397" s="243"/>
      <c r="H397" s="243"/>
      <c r="I397" s="243"/>
      <c r="J397" s="166"/>
    </row>
    <row r="398">
      <c r="A398" s="120"/>
      <c r="C398" s="120"/>
      <c r="D398" s="120"/>
      <c r="E398" s="275"/>
      <c r="F398" s="243"/>
      <c r="H398" s="243"/>
      <c r="I398" s="243"/>
      <c r="J398" s="166"/>
    </row>
    <row r="399">
      <c r="A399" s="120"/>
      <c r="C399" s="120"/>
      <c r="D399" s="120"/>
      <c r="E399" s="275"/>
      <c r="F399" s="243"/>
      <c r="H399" s="243"/>
      <c r="I399" s="243"/>
      <c r="J399" s="166"/>
    </row>
    <row r="400">
      <c r="A400" s="120"/>
      <c r="C400" s="120"/>
      <c r="D400" s="120"/>
      <c r="E400" s="275"/>
      <c r="F400" s="243"/>
      <c r="H400" s="243"/>
      <c r="I400" s="243"/>
      <c r="J400" s="166"/>
    </row>
    <row r="401">
      <c r="A401" s="120"/>
      <c r="C401" s="120"/>
      <c r="D401" s="120"/>
      <c r="E401" s="275"/>
      <c r="F401" s="243"/>
      <c r="H401" s="243"/>
      <c r="I401" s="243"/>
      <c r="J401" s="166"/>
    </row>
    <row r="402">
      <c r="A402" s="120"/>
      <c r="C402" s="120"/>
      <c r="D402" s="120"/>
      <c r="E402" s="275"/>
      <c r="F402" s="243"/>
      <c r="H402" s="243"/>
      <c r="I402" s="243"/>
      <c r="J402" s="166"/>
    </row>
    <row r="403">
      <c r="A403" s="120"/>
      <c r="C403" s="120"/>
      <c r="D403" s="120"/>
      <c r="E403" s="275"/>
      <c r="F403" s="243"/>
      <c r="H403" s="243"/>
      <c r="I403" s="243"/>
      <c r="J403" s="166"/>
    </row>
    <row r="404">
      <c r="A404" s="120"/>
      <c r="C404" s="120"/>
      <c r="D404" s="120"/>
      <c r="E404" s="275"/>
      <c r="F404" s="243"/>
      <c r="H404" s="243"/>
      <c r="I404" s="243"/>
      <c r="J404" s="166"/>
    </row>
    <row r="405">
      <c r="A405" s="120"/>
      <c r="C405" s="120"/>
      <c r="D405" s="120"/>
      <c r="E405" s="275"/>
      <c r="F405" s="243"/>
      <c r="H405" s="243"/>
      <c r="I405" s="243"/>
      <c r="J405" s="166"/>
    </row>
    <row r="406">
      <c r="A406" s="120"/>
      <c r="C406" s="120"/>
      <c r="D406" s="120"/>
      <c r="E406" s="275"/>
      <c r="F406" s="243"/>
      <c r="H406" s="243"/>
      <c r="I406" s="243"/>
      <c r="J406" s="166"/>
    </row>
    <row r="407">
      <c r="A407" s="120"/>
      <c r="C407" s="120"/>
      <c r="D407" s="120"/>
      <c r="E407" s="275"/>
      <c r="F407" s="243"/>
      <c r="H407" s="243"/>
      <c r="I407" s="243"/>
      <c r="J407" s="166"/>
    </row>
    <row r="408">
      <c r="A408" s="120"/>
      <c r="C408" s="120"/>
      <c r="D408" s="120"/>
      <c r="E408" s="275"/>
      <c r="F408" s="243"/>
      <c r="H408" s="243"/>
      <c r="I408" s="243"/>
      <c r="J408" s="166"/>
    </row>
    <row r="409">
      <c r="A409" s="120"/>
      <c r="C409" s="120"/>
      <c r="D409" s="120"/>
      <c r="E409" s="275"/>
      <c r="F409" s="243"/>
      <c r="H409" s="243"/>
      <c r="I409" s="243"/>
      <c r="J409" s="166"/>
    </row>
    <row r="410">
      <c r="A410" s="120"/>
      <c r="C410" s="120"/>
      <c r="D410" s="120"/>
      <c r="E410" s="275"/>
      <c r="F410" s="243"/>
      <c r="H410" s="243"/>
      <c r="I410" s="243"/>
      <c r="J410" s="166"/>
    </row>
    <row r="411">
      <c r="A411" s="120"/>
      <c r="C411" s="120"/>
      <c r="D411" s="120"/>
      <c r="E411" s="275"/>
      <c r="F411" s="243"/>
      <c r="H411" s="243"/>
      <c r="I411" s="243"/>
      <c r="J411" s="166"/>
    </row>
    <row r="412">
      <c r="A412" s="120"/>
      <c r="C412" s="120"/>
      <c r="D412" s="120"/>
      <c r="E412" s="275"/>
      <c r="F412" s="243"/>
      <c r="H412" s="243"/>
      <c r="I412" s="243"/>
      <c r="J412" s="166"/>
    </row>
    <row r="413">
      <c r="A413" s="120"/>
      <c r="C413" s="120"/>
      <c r="D413" s="120"/>
      <c r="E413" s="275"/>
      <c r="F413" s="243"/>
      <c r="H413" s="243"/>
      <c r="I413" s="243"/>
      <c r="J413" s="166"/>
    </row>
    <row r="414">
      <c r="A414" s="120"/>
      <c r="C414" s="120"/>
      <c r="D414" s="120"/>
      <c r="E414" s="275"/>
      <c r="F414" s="243"/>
      <c r="H414" s="243"/>
      <c r="I414" s="243"/>
      <c r="J414" s="166"/>
    </row>
    <row r="415">
      <c r="A415" s="120"/>
      <c r="C415" s="120"/>
      <c r="D415" s="120"/>
      <c r="E415" s="275"/>
      <c r="F415" s="243"/>
      <c r="H415" s="243"/>
      <c r="I415" s="243"/>
      <c r="J415" s="166"/>
    </row>
    <row r="416">
      <c r="A416" s="120"/>
      <c r="C416" s="120"/>
      <c r="D416" s="120"/>
      <c r="E416" s="275"/>
      <c r="F416" s="243"/>
      <c r="H416" s="243"/>
      <c r="I416" s="243"/>
      <c r="J416" s="166"/>
    </row>
    <row r="417">
      <c r="A417" s="120"/>
      <c r="C417" s="120"/>
      <c r="D417" s="120"/>
      <c r="E417" s="275"/>
      <c r="F417" s="243"/>
      <c r="H417" s="243"/>
      <c r="I417" s="243"/>
      <c r="J417" s="166"/>
    </row>
    <row r="418">
      <c r="A418" s="120"/>
      <c r="C418" s="120"/>
      <c r="D418" s="120"/>
      <c r="E418" s="275"/>
      <c r="F418" s="243"/>
      <c r="H418" s="243"/>
      <c r="I418" s="243"/>
      <c r="J418" s="166"/>
    </row>
    <row r="419">
      <c r="A419" s="120"/>
      <c r="C419" s="120"/>
      <c r="D419" s="120"/>
      <c r="E419" s="275"/>
      <c r="F419" s="243"/>
      <c r="H419" s="243"/>
      <c r="I419" s="243"/>
      <c r="J419" s="166"/>
    </row>
    <row r="420">
      <c r="A420" s="120"/>
      <c r="C420" s="120"/>
      <c r="D420" s="120"/>
      <c r="E420" s="275"/>
      <c r="F420" s="243"/>
      <c r="H420" s="243"/>
      <c r="I420" s="243"/>
      <c r="J420" s="166"/>
    </row>
    <row r="421">
      <c r="A421" s="120"/>
      <c r="C421" s="120"/>
      <c r="D421" s="120"/>
      <c r="E421" s="275"/>
      <c r="F421" s="243"/>
      <c r="H421" s="243"/>
      <c r="I421" s="243"/>
      <c r="J421" s="166"/>
    </row>
    <row r="422">
      <c r="A422" s="120"/>
      <c r="C422" s="120"/>
      <c r="D422" s="120"/>
      <c r="E422" s="275"/>
      <c r="F422" s="243"/>
      <c r="H422" s="243"/>
      <c r="I422" s="243"/>
      <c r="J422" s="166"/>
    </row>
    <row r="423">
      <c r="A423" s="120"/>
      <c r="C423" s="120"/>
      <c r="D423" s="120"/>
      <c r="E423" s="275"/>
      <c r="F423" s="243"/>
      <c r="H423" s="243"/>
      <c r="I423" s="243"/>
      <c r="J423" s="166"/>
    </row>
    <row r="424">
      <c r="A424" s="120"/>
      <c r="C424" s="120"/>
      <c r="D424" s="120"/>
      <c r="E424" s="275"/>
      <c r="F424" s="243"/>
      <c r="H424" s="243"/>
      <c r="I424" s="243"/>
      <c r="J424" s="166"/>
    </row>
    <row r="425">
      <c r="A425" s="120"/>
      <c r="C425" s="120"/>
      <c r="D425" s="120"/>
      <c r="E425" s="275"/>
      <c r="F425" s="243"/>
      <c r="H425" s="243"/>
      <c r="I425" s="243"/>
      <c r="J425" s="166"/>
    </row>
    <row r="426">
      <c r="A426" s="120"/>
      <c r="C426" s="120"/>
      <c r="D426" s="120"/>
      <c r="E426" s="275"/>
      <c r="F426" s="243"/>
      <c r="H426" s="243"/>
      <c r="I426" s="243"/>
      <c r="J426" s="166"/>
    </row>
    <row r="427">
      <c r="A427" s="120"/>
      <c r="C427" s="120"/>
      <c r="D427" s="120"/>
      <c r="E427" s="275"/>
      <c r="F427" s="243"/>
      <c r="H427" s="243"/>
      <c r="I427" s="243"/>
      <c r="J427" s="166"/>
    </row>
    <row r="428">
      <c r="A428" s="120"/>
      <c r="C428" s="120"/>
      <c r="D428" s="120"/>
      <c r="E428" s="275"/>
      <c r="F428" s="243"/>
      <c r="H428" s="243"/>
      <c r="I428" s="243"/>
      <c r="J428" s="166"/>
    </row>
    <row r="429">
      <c r="A429" s="120"/>
      <c r="C429" s="120"/>
      <c r="D429" s="120"/>
      <c r="E429" s="275"/>
      <c r="F429" s="243"/>
      <c r="H429" s="243"/>
      <c r="I429" s="243"/>
      <c r="J429" s="166"/>
    </row>
    <row r="430">
      <c r="A430" s="120"/>
      <c r="C430" s="120"/>
      <c r="D430" s="120"/>
      <c r="E430" s="275"/>
      <c r="F430" s="243"/>
      <c r="H430" s="243"/>
      <c r="I430" s="243"/>
      <c r="J430" s="166"/>
    </row>
    <row r="431">
      <c r="A431" s="120"/>
      <c r="C431" s="120"/>
      <c r="D431" s="120"/>
      <c r="E431" s="275"/>
      <c r="F431" s="243"/>
      <c r="H431" s="243"/>
      <c r="I431" s="243"/>
      <c r="J431" s="166"/>
    </row>
    <row r="432">
      <c r="A432" s="120"/>
      <c r="C432" s="120"/>
      <c r="D432" s="120"/>
      <c r="E432" s="275"/>
      <c r="F432" s="243"/>
      <c r="H432" s="243"/>
      <c r="I432" s="243"/>
      <c r="J432" s="166"/>
    </row>
    <row r="433">
      <c r="A433" s="120"/>
      <c r="C433" s="120"/>
      <c r="D433" s="120"/>
      <c r="E433" s="275"/>
      <c r="F433" s="243"/>
      <c r="H433" s="243"/>
      <c r="I433" s="243"/>
      <c r="J433" s="166"/>
    </row>
    <row r="434">
      <c r="A434" s="120"/>
      <c r="C434" s="120"/>
      <c r="D434" s="120"/>
      <c r="E434" s="275"/>
      <c r="F434" s="243"/>
      <c r="H434" s="243"/>
      <c r="I434" s="243"/>
      <c r="J434" s="166"/>
    </row>
    <row r="435">
      <c r="A435" s="120"/>
      <c r="C435" s="120"/>
      <c r="D435" s="120"/>
      <c r="E435" s="275"/>
      <c r="F435" s="243"/>
      <c r="H435" s="243"/>
      <c r="I435" s="243"/>
      <c r="J435" s="166"/>
    </row>
    <row r="436">
      <c r="A436" s="120"/>
      <c r="C436" s="120"/>
      <c r="D436" s="120"/>
      <c r="E436" s="275"/>
      <c r="F436" s="243"/>
      <c r="H436" s="243"/>
      <c r="I436" s="243"/>
      <c r="J436" s="166"/>
    </row>
    <row r="437">
      <c r="A437" s="120"/>
      <c r="C437" s="120"/>
      <c r="D437" s="120"/>
      <c r="E437" s="275"/>
      <c r="F437" s="243"/>
      <c r="H437" s="243"/>
      <c r="I437" s="243"/>
      <c r="J437" s="166"/>
    </row>
    <row r="438">
      <c r="A438" s="120"/>
      <c r="C438" s="120"/>
      <c r="D438" s="120"/>
      <c r="E438" s="275"/>
      <c r="F438" s="243"/>
      <c r="H438" s="243"/>
      <c r="I438" s="243"/>
      <c r="J438" s="166"/>
    </row>
    <row r="439">
      <c r="A439" s="120"/>
      <c r="C439" s="120"/>
      <c r="D439" s="120"/>
      <c r="E439" s="275"/>
      <c r="F439" s="243"/>
      <c r="H439" s="243"/>
      <c r="I439" s="243"/>
      <c r="J439" s="166"/>
    </row>
    <row r="440">
      <c r="A440" s="120"/>
      <c r="C440" s="120"/>
      <c r="D440" s="120"/>
      <c r="E440" s="275"/>
      <c r="F440" s="243"/>
      <c r="H440" s="243"/>
      <c r="I440" s="243"/>
      <c r="J440" s="166"/>
    </row>
    <row r="441">
      <c r="A441" s="120"/>
      <c r="C441" s="120"/>
      <c r="D441" s="120"/>
      <c r="E441" s="275"/>
      <c r="F441" s="243"/>
      <c r="H441" s="243"/>
      <c r="I441" s="243"/>
      <c r="J441" s="166"/>
    </row>
    <row r="442">
      <c r="A442" s="120"/>
      <c r="C442" s="120"/>
      <c r="D442" s="120"/>
      <c r="E442" s="275"/>
      <c r="F442" s="243"/>
      <c r="H442" s="243"/>
      <c r="I442" s="243"/>
      <c r="J442" s="166"/>
    </row>
    <row r="443">
      <c r="A443" s="120"/>
      <c r="C443" s="120"/>
      <c r="D443" s="120"/>
      <c r="E443" s="275"/>
      <c r="F443" s="243"/>
      <c r="H443" s="243"/>
      <c r="I443" s="243"/>
      <c r="J443" s="166"/>
    </row>
    <row r="444">
      <c r="A444" s="120"/>
      <c r="C444" s="120"/>
      <c r="D444" s="120"/>
      <c r="E444" s="275"/>
      <c r="F444" s="243"/>
      <c r="H444" s="243"/>
      <c r="I444" s="243"/>
      <c r="J444" s="166"/>
    </row>
    <row r="445">
      <c r="A445" s="120"/>
      <c r="C445" s="120"/>
      <c r="D445" s="120"/>
      <c r="E445" s="275"/>
      <c r="F445" s="243"/>
      <c r="H445" s="243"/>
      <c r="I445" s="243"/>
      <c r="J445" s="166"/>
    </row>
    <row r="446">
      <c r="A446" s="120"/>
      <c r="C446" s="120"/>
      <c r="D446" s="120"/>
      <c r="E446" s="275"/>
      <c r="F446" s="243"/>
      <c r="H446" s="243"/>
      <c r="I446" s="243"/>
      <c r="J446" s="166"/>
    </row>
    <row r="447">
      <c r="A447" s="120"/>
      <c r="C447" s="120"/>
      <c r="D447" s="120"/>
      <c r="E447" s="275"/>
      <c r="F447" s="243"/>
      <c r="H447" s="243"/>
      <c r="I447" s="243"/>
      <c r="J447" s="166"/>
    </row>
    <row r="448">
      <c r="A448" s="120"/>
      <c r="C448" s="120"/>
      <c r="D448" s="120"/>
      <c r="E448" s="275"/>
      <c r="F448" s="243"/>
      <c r="H448" s="243"/>
      <c r="I448" s="243"/>
      <c r="J448" s="166"/>
    </row>
    <row r="449">
      <c r="A449" s="120"/>
      <c r="C449" s="120"/>
      <c r="D449" s="120"/>
      <c r="E449" s="275"/>
      <c r="F449" s="243"/>
      <c r="H449" s="243"/>
      <c r="I449" s="243"/>
      <c r="J449" s="166"/>
    </row>
    <row r="450">
      <c r="A450" s="120"/>
      <c r="C450" s="120"/>
      <c r="D450" s="120"/>
      <c r="E450" s="275"/>
      <c r="F450" s="243"/>
      <c r="H450" s="243"/>
      <c r="I450" s="243"/>
      <c r="J450" s="166"/>
    </row>
    <row r="451">
      <c r="A451" s="120"/>
      <c r="C451" s="120"/>
      <c r="D451" s="120"/>
      <c r="E451" s="275"/>
      <c r="F451" s="243"/>
      <c r="H451" s="243"/>
      <c r="I451" s="243"/>
      <c r="J451" s="166"/>
    </row>
    <row r="452">
      <c r="A452" s="120"/>
      <c r="C452" s="120"/>
      <c r="D452" s="120"/>
      <c r="E452" s="275"/>
      <c r="F452" s="243"/>
      <c r="H452" s="243"/>
      <c r="I452" s="243"/>
      <c r="J452" s="166"/>
    </row>
    <row r="453">
      <c r="A453" s="120"/>
      <c r="C453" s="120"/>
      <c r="D453" s="120"/>
      <c r="E453" s="275"/>
      <c r="F453" s="243"/>
      <c r="H453" s="243"/>
      <c r="I453" s="243"/>
      <c r="J453" s="166"/>
    </row>
    <row r="454">
      <c r="A454" s="120"/>
      <c r="C454" s="120"/>
      <c r="D454" s="120"/>
      <c r="E454" s="275"/>
      <c r="F454" s="243"/>
      <c r="H454" s="243"/>
      <c r="I454" s="243"/>
      <c r="J454" s="166"/>
    </row>
    <row r="455">
      <c r="A455" s="120"/>
      <c r="C455" s="120"/>
      <c r="D455" s="120"/>
      <c r="E455" s="275"/>
      <c r="F455" s="243"/>
      <c r="H455" s="243"/>
      <c r="I455" s="243"/>
      <c r="J455" s="166"/>
    </row>
    <row r="456">
      <c r="A456" s="120"/>
      <c r="C456" s="120"/>
      <c r="D456" s="120"/>
      <c r="E456" s="275"/>
      <c r="F456" s="243"/>
      <c r="H456" s="243"/>
      <c r="I456" s="243"/>
      <c r="J456" s="166"/>
    </row>
    <row r="457">
      <c r="A457" s="120"/>
      <c r="C457" s="120"/>
      <c r="D457" s="120"/>
      <c r="E457" s="275"/>
      <c r="F457" s="243"/>
      <c r="H457" s="243"/>
      <c r="I457" s="243"/>
      <c r="J457" s="166"/>
    </row>
    <row r="458">
      <c r="A458" s="120"/>
      <c r="C458" s="120"/>
      <c r="D458" s="120"/>
      <c r="E458" s="275"/>
      <c r="F458" s="243"/>
      <c r="H458" s="243"/>
      <c r="I458" s="243"/>
      <c r="J458" s="166"/>
    </row>
    <row r="459">
      <c r="A459" s="120"/>
      <c r="C459" s="120"/>
      <c r="D459" s="120"/>
      <c r="E459" s="275"/>
      <c r="F459" s="243"/>
      <c r="H459" s="243"/>
      <c r="I459" s="243"/>
      <c r="J459" s="166"/>
    </row>
    <row r="460">
      <c r="A460" s="120"/>
      <c r="C460" s="120"/>
      <c r="D460" s="120"/>
      <c r="E460" s="275"/>
      <c r="F460" s="243"/>
      <c r="H460" s="243"/>
      <c r="I460" s="243"/>
      <c r="J460" s="166"/>
    </row>
    <row r="461">
      <c r="A461" s="120"/>
      <c r="C461" s="120"/>
      <c r="D461" s="120"/>
      <c r="E461" s="275"/>
      <c r="F461" s="243"/>
      <c r="H461" s="243"/>
      <c r="I461" s="243"/>
      <c r="J461" s="166"/>
    </row>
    <row r="462">
      <c r="A462" s="120"/>
      <c r="C462" s="120"/>
      <c r="D462" s="120"/>
      <c r="E462" s="275"/>
      <c r="F462" s="243"/>
      <c r="H462" s="243"/>
      <c r="I462" s="243"/>
      <c r="J462" s="166"/>
    </row>
    <row r="463">
      <c r="A463" s="120"/>
      <c r="C463" s="120"/>
      <c r="D463" s="120"/>
      <c r="E463" s="275"/>
      <c r="F463" s="243"/>
      <c r="H463" s="243"/>
      <c r="I463" s="243"/>
      <c r="J463" s="166"/>
    </row>
    <row r="464">
      <c r="A464" s="120"/>
      <c r="C464" s="120"/>
      <c r="D464" s="120"/>
      <c r="E464" s="275"/>
      <c r="F464" s="243"/>
      <c r="H464" s="243"/>
      <c r="I464" s="243"/>
      <c r="J464" s="166"/>
    </row>
    <row r="465">
      <c r="A465" s="120"/>
      <c r="C465" s="120"/>
      <c r="D465" s="120"/>
      <c r="E465" s="275"/>
      <c r="F465" s="243"/>
      <c r="H465" s="243"/>
      <c r="I465" s="243"/>
      <c r="J465" s="166"/>
    </row>
    <row r="466">
      <c r="A466" s="120"/>
      <c r="C466" s="120"/>
      <c r="D466" s="120"/>
      <c r="E466" s="275"/>
      <c r="F466" s="243"/>
      <c r="H466" s="243"/>
      <c r="I466" s="243"/>
      <c r="J466" s="166"/>
    </row>
    <row r="467">
      <c r="A467" s="120"/>
      <c r="C467" s="120"/>
      <c r="D467" s="120"/>
      <c r="E467" s="275"/>
      <c r="F467" s="243"/>
      <c r="H467" s="243"/>
      <c r="I467" s="243"/>
      <c r="J467" s="166"/>
    </row>
    <row r="468">
      <c r="A468" s="120"/>
      <c r="C468" s="120"/>
      <c r="D468" s="120"/>
      <c r="E468" s="275"/>
      <c r="F468" s="243"/>
      <c r="H468" s="243"/>
      <c r="I468" s="243"/>
      <c r="J468" s="166"/>
    </row>
    <row r="469">
      <c r="A469" s="120"/>
      <c r="C469" s="120"/>
      <c r="D469" s="120"/>
      <c r="E469" s="275"/>
      <c r="F469" s="243"/>
      <c r="H469" s="243"/>
      <c r="I469" s="243"/>
      <c r="J469" s="166"/>
    </row>
    <row r="470">
      <c r="A470" s="120"/>
      <c r="C470" s="120"/>
      <c r="D470" s="120"/>
      <c r="E470" s="275"/>
      <c r="F470" s="243"/>
      <c r="H470" s="243"/>
      <c r="I470" s="243"/>
      <c r="J470" s="166"/>
    </row>
    <row r="471">
      <c r="A471" s="120"/>
      <c r="C471" s="120"/>
      <c r="D471" s="120"/>
      <c r="E471" s="275"/>
      <c r="F471" s="243"/>
      <c r="H471" s="243"/>
      <c r="I471" s="243"/>
      <c r="J471" s="166"/>
    </row>
    <row r="472">
      <c r="A472" s="120"/>
      <c r="C472" s="120"/>
      <c r="D472" s="120"/>
      <c r="E472" s="275"/>
      <c r="F472" s="243"/>
      <c r="H472" s="243"/>
      <c r="I472" s="243"/>
      <c r="J472" s="166"/>
    </row>
    <row r="473">
      <c r="A473" s="120"/>
      <c r="C473" s="120"/>
      <c r="D473" s="120"/>
      <c r="E473" s="275"/>
      <c r="F473" s="243"/>
      <c r="H473" s="243"/>
      <c r="I473" s="243"/>
      <c r="J473" s="166"/>
    </row>
    <row r="474">
      <c r="A474" s="120"/>
      <c r="C474" s="120"/>
      <c r="D474" s="120"/>
      <c r="E474" s="275"/>
      <c r="F474" s="243"/>
      <c r="H474" s="243"/>
      <c r="I474" s="243"/>
      <c r="J474" s="166"/>
    </row>
    <row r="475">
      <c r="A475" s="120"/>
      <c r="C475" s="120"/>
      <c r="D475" s="120"/>
      <c r="E475" s="275"/>
      <c r="F475" s="243"/>
      <c r="H475" s="243"/>
      <c r="I475" s="243"/>
      <c r="J475" s="166"/>
    </row>
    <row r="476">
      <c r="A476" s="120"/>
      <c r="C476" s="120"/>
      <c r="D476" s="120"/>
      <c r="E476" s="275"/>
      <c r="F476" s="243"/>
      <c r="H476" s="243"/>
      <c r="I476" s="243"/>
      <c r="J476" s="166"/>
    </row>
    <row r="477">
      <c r="A477" s="120"/>
      <c r="C477" s="120"/>
      <c r="D477" s="120"/>
      <c r="E477" s="275"/>
      <c r="F477" s="243"/>
      <c r="H477" s="243"/>
      <c r="I477" s="243"/>
      <c r="J477" s="166"/>
    </row>
    <row r="478">
      <c r="A478" s="120"/>
      <c r="C478" s="120"/>
      <c r="D478" s="120"/>
      <c r="E478" s="275"/>
      <c r="F478" s="243"/>
      <c r="H478" s="243"/>
      <c r="I478" s="243"/>
      <c r="J478" s="166"/>
    </row>
    <row r="479">
      <c r="A479" s="120"/>
      <c r="C479" s="120"/>
      <c r="D479" s="120"/>
      <c r="E479" s="275"/>
      <c r="F479" s="243"/>
      <c r="H479" s="243"/>
      <c r="I479" s="243"/>
      <c r="J479" s="166"/>
    </row>
    <row r="480">
      <c r="A480" s="120"/>
      <c r="C480" s="120"/>
      <c r="D480" s="120"/>
      <c r="E480" s="275"/>
      <c r="F480" s="243"/>
      <c r="H480" s="243"/>
      <c r="I480" s="243"/>
      <c r="J480" s="166"/>
    </row>
    <row r="481">
      <c r="A481" s="120"/>
      <c r="C481" s="120"/>
      <c r="D481" s="120"/>
      <c r="E481" s="275"/>
      <c r="F481" s="243"/>
      <c r="H481" s="243"/>
      <c r="I481" s="243"/>
      <c r="J481" s="166"/>
    </row>
    <row r="482">
      <c r="A482" s="120"/>
      <c r="C482" s="120"/>
      <c r="D482" s="120"/>
      <c r="E482" s="275"/>
      <c r="F482" s="243"/>
      <c r="H482" s="243"/>
      <c r="I482" s="243"/>
      <c r="J482" s="166"/>
    </row>
    <row r="483">
      <c r="A483" s="120"/>
      <c r="C483" s="120"/>
      <c r="D483" s="120"/>
      <c r="E483" s="275"/>
      <c r="F483" s="243"/>
      <c r="H483" s="243"/>
      <c r="I483" s="243"/>
      <c r="J483" s="166"/>
    </row>
    <row r="484">
      <c r="A484" s="120"/>
      <c r="C484" s="120"/>
      <c r="D484" s="120"/>
      <c r="E484" s="275"/>
      <c r="F484" s="243"/>
      <c r="H484" s="243"/>
      <c r="I484" s="243"/>
      <c r="J484" s="166"/>
    </row>
    <row r="485">
      <c r="A485" s="120"/>
      <c r="C485" s="120"/>
      <c r="D485" s="120"/>
      <c r="E485" s="275"/>
      <c r="F485" s="243"/>
      <c r="H485" s="243"/>
      <c r="I485" s="243"/>
      <c r="J485" s="166"/>
    </row>
    <row r="486">
      <c r="A486" s="120"/>
      <c r="C486" s="120"/>
      <c r="D486" s="120"/>
      <c r="E486" s="275"/>
      <c r="F486" s="243"/>
      <c r="H486" s="243"/>
      <c r="I486" s="243"/>
      <c r="J486" s="166"/>
    </row>
    <row r="487">
      <c r="A487" s="120"/>
      <c r="C487" s="120"/>
      <c r="D487" s="120"/>
      <c r="E487" s="275"/>
      <c r="F487" s="243"/>
      <c r="H487" s="243"/>
      <c r="I487" s="243"/>
      <c r="J487" s="166"/>
    </row>
    <row r="488">
      <c r="A488" s="120"/>
      <c r="C488" s="120"/>
      <c r="D488" s="120"/>
      <c r="E488" s="275"/>
      <c r="F488" s="243"/>
      <c r="H488" s="243"/>
      <c r="I488" s="243"/>
      <c r="J488" s="166"/>
    </row>
    <row r="489">
      <c r="A489" s="120"/>
      <c r="C489" s="120"/>
      <c r="D489" s="120"/>
      <c r="E489" s="275"/>
      <c r="F489" s="243"/>
      <c r="H489" s="243"/>
      <c r="I489" s="243"/>
      <c r="J489" s="166"/>
    </row>
    <row r="490">
      <c r="A490" s="120"/>
      <c r="C490" s="120"/>
      <c r="D490" s="120"/>
      <c r="E490" s="275"/>
      <c r="F490" s="243"/>
      <c r="H490" s="243"/>
      <c r="I490" s="243"/>
      <c r="J490" s="166"/>
    </row>
    <row r="491">
      <c r="A491" s="120"/>
      <c r="C491" s="120"/>
      <c r="D491" s="120"/>
      <c r="E491" s="275"/>
      <c r="F491" s="243"/>
      <c r="H491" s="243"/>
      <c r="I491" s="243"/>
      <c r="J491" s="166"/>
    </row>
    <row r="492">
      <c r="A492" s="120"/>
      <c r="C492" s="120"/>
      <c r="D492" s="120"/>
      <c r="E492" s="275"/>
      <c r="F492" s="243"/>
      <c r="H492" s="243"/>
      <c r="I492" s="243"/>
      <c r="J492" s="166"/>
    </row>
    <row r="493">
      <c r="A493" s="120"/>
      <c r="C493" s="120"/>
      <c r="D493" s="120"/>
      <c r="E493" s="275"/>
      <c r="F493" s="243"/>
      <c r="H493" s="243"/>
      <c r="I493" s="243"/>
      <c r="J493" s="166"/>
    </row>
    <row r="494">
      <c r="A494" s="120"/>
      <c r="C494" s="120"/>
      <c r="D494" s="120"/>
      <c r="E494" s="275"/>
      <c r="F494" s="243"/>
      <c r="H494" s="243"/>
      <c r="I494" s="243"/>
      <c r="J494" s="166"/>
    </row>
    <row r="495">
      <c r="A495" s="120"/>
      <c r="C495" s="120"/>
      <c r="D495" s="120"/>
      <c r="E495" s="275"/>
      <c r="F495" s="243"/>
      <c r="H495" s="243"/>
      <c r="I495" s="243"/>
      <c r="J495" s="166"/>
    </row>
    <row r="496">
      <c r="A496" s="120"/>
      <c r="C496" s="120"/>
      <c r="D496" s="120"/>
      <c r="E496" s="275"/>
      <c r="F496" s="243"/>
      <c r="H496" s="243"/>
      <c r="I496" s="243"/>
      <c r="J496" s="166"/>
    </row>
    <row r="497">
      <c r="A497" s="120"/>
      <c r="C497" s="120"/>
      <c r="D497" s="120"/>
      <c r="E497" s="275"/>
      <c r="F497" s="243"/>
      <c r="H497" s="243"/>
      <c r="I497" s="243"/>
      <c r="J497" s="166"/>
    </row>
    <row r="498">
      <c r="A498" s="120"/>
      <c r="C498" s="120"/>
      <c r="D498" s="120"/>
      <c r="E498" s="275"/>
      <c r="F498" s="243"/>
      <c r="H498" s="243"/>
      <c r="I498" s="243"/>
      <c r="J498" s="166"/>
    </row>
    <row r="499">
      <c r="A499" s="120"/>
      <c r="C499" s="120"/>
      <c r="D499" s="120"/>
      <c r="E499" s="275"/>
      <c r="F499" s="243"/>
      <c r="H499" s="243"/>
      <c r="I499" s="243"/>
      <c r="J499" s="166"/>
    </row>
    <row r="500">
      <c r="A500" s="120"/>
      <c r="C500" s="120"/>
      <c r="D500" s="120"/>
      <c r="E500" s="275"/>
      <c r="F500" s="243"/>
      <c r="H500" s="243"/>
      <c r="I500" s="243"/>
      <c r="J500" s="166"/>
    </row>
    <row r="501">
      <c r="A501" s="120"/>
      <c r="C501" s="120"/>
      <c r="D501" s="120"/>
      <c r="E501" s="275"/>
      <c r="F501" s="243"/>
      <c r="H501" s="243"/>
      <c r="I501" s="243"/>
      <c r="J501" s="166"/>
    </row>
    <row r="502">
      <c r="A502" s="120"/>
      <c r="C502" s="120"/>
      <c r="D502" s="120"/>
      <c r="E502" s="275"/>
      <c r="F502" s="243"/>
      <c r="H502" s="243"/>
      <c r="I502" s="243"/>
      <c r="J502" s="166"/>
    </row>
    <row r="503">
      <c r="A503" s="120"/>
      <c r="C503" s="120"/>
      <c r="D503" s="120"/>
      <c r="E503" s="275"/>
      <c r="F503" s="243"/>
      <c r="H503" s="243"/>
      <c r="I503" s="243"/>
      <c r="J503" s="166"/>
    </row>
    <row r="504">
      <c r="A504" s="120"/>
      <c r="C504" s="120"/>
      <c r="D504" s="120"/>
      <c r="E504" s="275"/>
      <c r="F504" s="243"/>
      <c r="H504" s="243"/>
      <c r="I504" s="243"/>
      <c r="J504" s="166"/>
    </row>
    <row r="505">
      <c r="A505" s="120"/>
      <c r="C505" s="120"/>
      <c r="D505" s="120"/>
      <c r="E505" s="275"/>
      <c r="F505" s="243"/>
      <c r="H505" s="243"/>
      <c r="I505" s="243"/>
      <c r="J505" s="166"/>
    </row>
    <row r="506">
      <c r="A506" s="120"/>
      <c r="C506" s="120"/>
      <c r="D506" s="120"/>
      <c r="E506" s="275"/>
      <c r="F506" s="243"/>
      <c r="H506" s="243"/>
      <c r="I506" s="243"/>
      <c r="J506" s="166"/>
    </row>
    <row r="507">
      <c r="A507" s="120"/>
      <c r="C507" s="120"/>
      <c r="D507" s="120"/>
      <c r="E507" s="275"/>
      <c r="F507" s="243"/>
      <c r="H507" s="243"/>
      <c r="I507" s="243"/>
      <c r="J507" s="166"/>
    </row>
    <row r="508">
      <c r="A508" s="120"/>
      <c r="C508" s="120"/>
      <c r="D508" s="120"/>
      <c r="E508" s="275"/>
      <c r="F508" s="243"/>
      <c r="H508" s="243"/>
      <c r="I508" s="243"/>
      <c r="J508" s="166"/>
    </row>
    <row r="509">
      <c r="A509" s="120"/>
      <c r="C509" s="120"/>
      <c r="D509" s="120"/>
      <c r="E509" s="275"/>
      <c r="F509" s="243"/>
      <c r="H509" s="243"/>
      <c r="I509" s="243"/>
      <c r="J509" s="166"/>
    </row>
    <row r="510">
      <c r="A510" s="120"/>
      <c r="C510" s="120"/>
      <c r="D510" s="120"/>
      <c r="E510" s="275"/>
      <c r="F510" s="243"/>
      <c r="H510" s="243"/>
      <c r="I510" s="243"/>
      <c r="J510" s="166"/>
    </row>
    <row r="511">
      <c r="A511" s="120"/>
      <c r="C511" s="120"/>
      <c r="D511" s="120"/>
      <c r="E511" s="275"/>
      <c r="F511" s="243"/>
      <c r="H511" s="243"/>
      <c r="I511" s="243"/>
      <c r="J511" s="166"/>
    </row>
    <row r="512">
      <c r="A512" s="120"/>
      <c r="C512" s="120"/>
      <c r="D512" s="120"/>
      <c r="E512" s="275"/>
      <c r="F512" s="243"/>
      <c r="H512" s="243"/>
      <c r="I512" s="243"/>
      <c r="J512" s="166"/>
    </row>
    <row r="513">
      <c r="A513" s="120"/>
      <c r="C513" s="120"/>
      <c r="D513" s="120"/>
      <c r="E513" s="275"/>
      <c r="F513" s="243"/>
      <c r="H513" s="243"/>
      <c r="I513" s="243"/>
      <c r="J513" s="166"/>
    </row>
    <row r="514">
      <c r="A514" s="120"/>
      <c r="C514" s="120"/>
      <c r="D514" s="120"/>
      <c r="E514" s="275"/>
      <c r="F514" s="243"/>
      <c r="H514" s="243"/>
      <c r="I514" s="243"/>
      <c r="J514" s="166"/>
    </row>
    <row r="515">
      <c r="A515" s="120"/>
      <c r="C515" s="120"/>
      <c r="D515" s="120"/>
      <c r="E515" s="275"/>
      <c r="F515" s="243"/>
      <c r="H515" s="243"/>
      <c r="I515" s="243"/>
      <c r="J515" s="166"/>
    </row>
    <row r="516">
      <c r="A516" s="120"/>
      <c r="C516" s="120"/>
      <c r="D516" s="120"/>
      <c r="E516" s="275"/>
      <c r="F516" s="243"/>
      <c r="H516" s="243"/>
      <c r="I516" s="243"/>
      <c r="J516" s="166"/>
    </row>
    <row r="517">
      <c r="A517" s="120"/>
      <c r="C517" s="120"/>
      <c r="D517" s="120"/>
      <c r="E517" s="275"/>
      <c r="F517" s="243"/>
      <c r="H517" s="243"/>
      <c r="I517" s="243"/>
      <c r="J517" s="166"/>
    </row>
    <row r="518">
      <c r="A518" s="120"/>
      <c r="C518" s="120"/>
      <c r="D518" s="120"/>
      <c r="E518" s="275"/>
      <c r="F518" s="243"/>
      <c r="H518" s="243"/>
      <c r="I518" s="243"/>
      <c r="J518" s="166"/>
    </row>
    <row r="519">
      <c r="A519" s="120"/>
      <c r="C519" s="120"/>
      <c r="D519" s="120"/>
      <c r="E519" s="275"/>
      <c r="F519" s="243"/>
      <c r="H519" s="243"/>
      <c r="I519" s="243"/>
      <c r="J519" s="166"/>
    </row>
    <row r="520">
      <c r="A520" s="120"/>
      <c r="C520" s="120"/>
      <c r="D520" s="120"/>
      <c r="E520" s="275"/>
      <c r="F520" s="243"/>
      <c r="H520" s="243"/>
      <c r="I520" s="243"/>
      <c r="J520" s="166"/>
    </row>
    <row r="521">
      <c r="A521" s="120"/>
      <c r="C521" s="120"/>
      <c r="D521" s="120"/>
      <c r="E521" s="275"/>
      <c r="F521" s="243"/>
      <c r="H521" s="243"/>
      <c r="I521" s="243"/>
      <c r="J521" s="166"/>
    </row>
    <row r="522">
      <c r="A522" s="120"/>
      <c r="C522" s="120"/>
      <c r="D522" s="120"/>
      <c r="E522" s="275"/>
      <c r="F522" s="243"/>
      <c r="H522" s="243"/>
      <c r="I522" s="243"/>
      <c r="J522" s="166"/>
    </row>
    <row r="523">
      <c r="A523" s="120"/>
      <c r="C523" s="120"/>
      <c r="D523" s="120"/>
      <c r="E523" s="275"/>
      <c r="F523" s="243"/>
      <c r="H523" s="243"/>
      <c r="I523" s="243"/>
      <c r="J523" s="166"/>
    </row>
    <row r="524">
      <c r="A524" s="120"/>
      <c r="C524" s="120"/>
      <c r="D524" s="120"/>
      <c r="E524" s="275"/>
      <c r="F524" s="243"/>
      <c r="H524" s="243"/>
      <c r="I524" s="243"/>
      <c r="J524" s="166"/>
    </row>
    <row r="525">
      <c r="A525" s="120"/>
      <c r="C525" s="120"/>
      <c r="D525" s="120"/>
      <c r="E525" s="275"/>
      <c r="F525" s="243"/>
      <c r="H525" s="243"/>
      <c r="I525" s="243"/>
      <c r="J525" s="166"/>
    </row>
    <row r="526">
      <c r="A526" s="120"/>
      <c r="C526" s="120"/>
      <c r="D526" s="120"/>
      <c r="E526" s="275"/>
      <c r="F526" s="243"/>
      <c r="H526" s="243"/>
      <c r="I526" s="243"/>
      <c r="J526" s="166"/>
    </row>
    <row r="527">
      <c r="A527" s="120"/>
      <c r="C527" s="120"/>
      <c r="D527" s="120"/>
      <c r="E527" s="275"/>
      <c r="F527" s="243"/>
      <c r="H527" s="243"/>
      <c r="I527" s="243"/>
      <c r="J527" s="166"/>
    </row>
    <row r="528">
      <c r="A528" s="120"/>
      <c r="C528" s="120"/>
      <c r="D528" s="120"/>
      <c r="E528" s="275"/>
      <c r="F528" s="243"/>
      <c r="H528" s="243"/>
      <c r="I528" s="243"/>
      <c r="J528" s="166"/>
    </row>
    <row r="529">
      <c r="A529" s="120"/>
      <c r="C529" s="120"/>
      <c r="D529" s="120"/>
      <c r="E529" s="275"/>
      <c r="F529" s="243"/>
      <c r="H529" s="243"/>
      <c r="I529" s="243"/>
      <c r="J529" s="166"/>
    </row>
    <row r="530">
      <c r="A530" s="120"/>
      <c r="C530" s="120"/>
      <c r="D530" s="120"/>
      <c r="E530" s="275"/>
      <c r="F530" s="243"/>
      <c r="H530" s="243"/>
      <c r="I530" s="243"/>
      <c r="J530" s="166"/>
    </row>
    <row r="531">
      <c r="A531" s="120"/>
      <c r="C531" s="120"/>
      <c r="D531" s="120"/>
      <c r="E531" s="275"/>
      <c r="F531" s="243"/>
      <c r="H531" s="243"/>
      <c r="I531" s="243"/>
      <c r="J531" s="166"/>
    </row>
    <row r="532">
      <c r="A532" s="120"/>
      <c r="C532" s="120"/>
      <c r="D532" s="120"/>
      <c r="E532" s="275"/>
      <c r="F532" s="243"/>
      <c r="H532" s="243"/>
      <c r="I532" s="243"/>
      <c r="J532" s="166"/>
    </row>
    <row r="533">
      <c r="A533" s="120"/>
      <c r="C533" s="120"/>
      <c r="D533" s="120"/>
      <c r="E533" s="275"/>
      <c r="F533" s="243"/>
      <c r="H533" s="243"/>
      <c r="I533" s="243"/>
      <c r="J533" s="166"/>
    </row>
    <row r="534">
      <c r="A534" s="120"/>
      <c r="C534" s="120"/>
      <c r="D534" s="120"/>
      <c r="E534" s="275"/>
      <c r="F534" s="243"/>
      <c r="H534" s="243"/>
      <c r="I534" s="243"/>
      <c r="J534" s="166"/>
    </row>
    <row r="535">
      <c r="A535" s="120"/>
      <c r="C535" s="120"/>
      <c r="D535" s="120"/>
      <c r="E535" s="275"/>
      <c r="F535" s="243"/>
      <c r="H535" s="243"/>
      <c r="I535" s="243"/>
      <c r="J535" s="166"/>
    </row>
    <row r="536">
      <c r="A536" s="120"/>
      <c r="C536" s="120"/>
      <c r="D536" s="120"/>
      <c r="E536" s="275"/>
      <c r="F536" s="243"/>
      <c r="H536" s="243"/>
      <c r="I536" s="243"/>
      <c r="J536" s="166"/>
    </row>
    <row r="537">
      <c r="A537" s="120"/>
      <c r="C537" s="120"/>
      <c r="D537" s="120"/>
      <c r="E537" s="275"/>
      <c r="F537" s="243"/>
      <c r="H537" s="243"/>
      <c r="I537" s="243"/>
      <c r="J537" s="166"/>
    </row>
    <row r="538">
      <c r="A538" s="120"/>
      <c r="C538" s="120"/>
      <c r="D538" s="120"/>
      <c r="E538" s="275"/>
      <c r="F538" s="243"/>
      <c r="H538" s="243"/>
      <c r="I538" s="243"/>
      <c r="J538" s="166"/>
    </row>
    <row r="539">
      <c r="A539" s="120"/>
      <c r="C539" s="120"/>
      <c r="D539" s="120"/>
      <c r="E539" s="275"/>
      <c r="F539" s="243"/>
      <c r="H539" s="243"/>
      <c r="I539" s="243"/>
      <c r="J539" s="166"/>
    </row>
    <row r="540">
      <c r="A540" s="120"/>
      <c r="C540" s="120"/>
      <c r="D540" s="120"/>
      <c r="E540" s="275"/>
      <c r="F540" s="243"/>
      <c r="H540" s="243"/>
      <c r="I540" s="243"/>
      <c r="J540" s="166"/>
    </row>
    <row r="541">
      <c r="A541" s="120"/>
      <c r="C541" s="120"/>
      <c r="D541" s="120"/>
      <c r="E541" s="275"/>
      <c r="F541" s="243"/>
      <c r="H541" s="243"/>
      <c r="I541" s="243"/>
      <c r="J541" s="166"/>
    </row>
    <row r="542">
      <c r="A542" s="120"/>
      <c r="C542" s="120"/>
      <c r="D542" s="120"/>
      <c r="E542" s="275"/>
      <c r="F542" s="243"/>
      <c r="H542" s="243"/>
      <c r="I542" s="243"/>
      <c r="J542" s="166"/>
    </row>
    <row r="543">
      <c r="A543" s="120"/>
      <c r="C543" s="120"/>
      <c r="D543" s="120"/>
      <c r="E543" s="275"/>
      <c r="F543" s="243"/>
      <c r="H543" s="243"/>
      <c r="I543" s="243"/>
      <c r="J543" s="166"/>
    </row>
    <row r="544">
      <c r="A544" s="120"/>
      <c r="C544" s="120"/>
      <c r="D544" s="120"/>
      <c r="E544" s="275"/>
      <c r="F544" s="243"/>
      <c r="H544" s="243"/>
      <c r="I544" s="243"/>
      <c r="J544" s="166"/>
    </row>
    <row r="545">
      <c r="A545" s="120"/>
      <c r="C545" s="120"/>
      <c r="D545" s="120"/>
      <c r="E545" s="275"/>
      <c r="F545" s="243"/>
      <c r="H545" s="243"/>
      <c r="I545" s="243"/>
      <c r="J545" s="166"/>
    </row>
    <row r="546">
      <c r="A546" s="120"/>
      <c r="C546" s="120"/>
      <c r="D546" s="120"/>
      <c r="E546" s="275"/>
      <c r="F546" s="243"/>
      <c r="H546" s="243"/>
      <c r="I546" s="243"/>
      <c r="J546" s="166"/>
    </row>
    <row r="547">
      <c r="A547" s="120"/>
      <c r="C547" s="120"/>
      <c r="D547" s="120"/>
      <c r="E547" s="275"/>
      <c r="F547" s="243"/>
      <c r="H547" s="243"/>
      <c r="I547" s="243"/>
      <c r="J547" s="166"/>
    </row>
    <row r="548">
      <c r="A548" s="120"/>
      <c r="C548" s="120"/>
      <c r="D548" s="120"/>
      <c r="E548" s="275"/>
      <c r="F548" s="243"/>
      <c r="H548" s="243"/>
      <c r="I548" s="243"/>
      <c r="J548" s="166"/>
    </row>
    <row r="549">
      <c r="A549" s="120"/>
      <c r="C549" s="120"/>
      <c r="D549" s="120"/>
      <c r="E549" s="275"/>
      <c r="F549" s="243"/>
      <c r="H549" s="243"/>
      <c r="I549" s="243"/>
      <c r="J549" s="166"/>
    </row>
    <row r="550">
      <c r="A550" s="120"/>
      <c r="C550" s="120"/>
      <c r="D550" s="120"/>
      <c r="E550" s="275"/>
      <c r="F550" s="243"/>
      <c r="H550" s="243"/>
      <c r="I550" s="243"/>
      <c r="J550" s="166"/>
    </row>
    <row r="551">
      <c r="A551" s="120"/>
      <c r="C551" s="120"/>
      <c r="D551" s="120"/>
      <c r="E551" s="275"/>
      <c r="F551" s="243"/>
      <c r="H551" s="243"/>
      <c r="I551" s="243"/>
      <c r="J551" s="166"/>
    </row>
    <row r="552">
      <c r="A552" s="120"/>
      <c r="C552" s="120"/>
      <c r="D552" s="120"/>
      <c r="E552" s="275"/>
      <c r="F552" s="243"/>
      <c r="H552" s="243"/>
      <c r="I552" s="243"/>
      <c r="J552" s="166"/>
    </row>
    <row r="553">
      <c r="A553" s="120"/>
      <c r="C553" s="120"/>
      <c r="D553" s="120"/>
      <c r="E553" s="275"/>
      <c r="F553" s="243"/>
      <c r="H553" s="243"/>
      <c r="I553" s="243"/>
      <c r="J553" s="166"/>
    </row>
    <row r="554">
      <c r="A554" s="120"/>
      <c r="C554" s="120"/>
      <c r="D554" s="120"/>
      <c r="E554" s="275"/>
      <c r="F554" s="243"/>
      <c r="H554" s="243"/>
      <c r="I554" s="243"/>
      <c r="J554" s="166"/>
    </row>
    <row r="555">
      <c r="A555" s="120"/>
      <c r="C555" s="120"/>
      <c r="D555" s="120"/>
      <c r="E555" s="275"/>
      <c r="F555" s="243"/>
      <c r="H555" s="243"/>
      <c r="I555" s="243"/>
      <c r="J555" s="166"/>
    </row>
    <row r="556">
      <c r="A556" s="120"/>
      <c r="C556" s="120"/>
      <c r="D556" s="120"/>
      <c r="E556" s="275"/>
      <c r="F556" s="243"/>
      <c r="H556" s="243"/>
      <c r="I556" s="243"/>
      <c r="J556" s="166"/>
    </row>
    <row r="557">
      <c r="A557" s="120"/>
      <c r="C557" s="120"/>
      <c r="D557" s="120"/>
      <c r="E557" s="275"/>
      <c r="F557" s="243"/>
      <c r="H557" s="243"/>
      <c r="I557" s="243"/>
      <c r="J557" s="166"/>
    </row>
    <row r="558">
      <c r="A558" s="120"/>
      <c r="C558" s="120"/>
      <c r="D558" s="120"/>
      <c r="E558" s="275"/>
      <c r="F558" s="243"/>
      <c r="H558" s="243"/>
      <c r="I558" s="243"/>
      <c r="J558" s="166"/>
    </row>
    <row r="559">
      <c r="A559" s="120"/>
      <c r="C559" s="120"/>
      <c r="D559" s="120"/>
      <c r="E559" s="275"/>
      <c r="F559" s="243"/>
      <c r="H559" s="243"/>
      <c r="I559" s="243"/>
      <c r="J559" s="166"/>
    </row>
    <row r="560">
      <c r="A560" s="120"/>
      <c r="C560" s="120"/>
      <c r="D560" s="120"/>
      <c r="E560" s="275"/>
      <c r="F560" s="243"/>
      <c r="H560" s="243"/>
      <c r="I560" s="243"/>
      <c r="J560" s="166"/>
    </row>
    <row r="561">
      <c r="A561" s="120"/>
      <c r="C561" s="120"/>
      <c r="D561" s="120"/>
      <c r="E561" s="275"/>
      <c r="F561" s="243"/>
      <c r="H561" s="243"/>
      <c r="I561" s="243"/>
      <c r="J561" s="166"/>
    </row>
    <row r="562">
      <c r="A562" s="120"/>
      <c r="C562" s="120"/>
      <c r="D562" s="120"/>
      <c r="E562" s="275"/>
      <c r="F562" s="243"/>
      <c r="H562" s="243"/>
      <c r="I562" s="243"/>
      <c r="J562" s="166"/>
    </row>
    <row r="563">
      <c r="A563" s="120"/>
      <c r="C563" s="120"/>
      <c r="D563" s="120"/>
      <c r="E563" s="275"/>
      <c r="F563" s="243"/>
      <c r="H563" s="243"/>
      <c r="I563" s="243"/>
      <c r="J563" s="166"/>
    </row>
    <row r="564">
      <c r="A564" s="120"/>
      <c r="C564" s="120"/>
      <c r="D564" s="120"/>
      <c r="E564" s="275"/>
      <c r="F564" s="243"/>
      <c r="H564" s="243"/>
      <c r="I564" s="243"/>
      <c r="J564" s="166"/>
    </row>
    <row r="565">
      <c r="A565" s="120"/>
      <c r="C565" s="120"/>
      <c r="D565" s="120"/>
      <c r="E565" s="275"/>
      <c r="F565" s="243"/>
      <c r="H565" s="243"/>
      <c r="I565" s="243"/>
      <c r="J565" s="166"/>
    </row>
    <row r="566">
      <c r="A566" s="120"/>
      <c r="C566" s="120"/>
      <c r="D566" s="120"/>
      <c r="E566" s="275"/>
      <c r="F566" s="243"/>
      <c r="H566" s="243"/>
      <c r="I566" s="243"/>
      <c r="J566" s="166"/>
    </row>
    <row r="567">
      <c r="A567" s="120"/>
      <c r="C567" s="120"/>
      <c r="D567" s="120"/>
      <c r="E567" s="275"/>
      <c r="F567" s="243"/>
      <c r="H567" s="243"/>
      <c r="I567" s="243"/>
      <c r="J567" s="166"/>
    </row>
    <row r="568">
      <c r="A568" s="120"/>
      <c r="C568" s="120"/>
      <c r="D568" s="120"/>
      <c r="E568" s="275"/>
      <c r="F568" s="243"/>
      <c r="H568" s="243"/>
      <c r="I568" s="243"/>
      <c r="J568" s="166"/>
    </row>
    <row r="569">
      <c r="A569" s="120"/>
      <c r="C569" s="120"/>
      <c r="D569" s="120"/>
      <c r="E569" s="275"/>
      <c r="F569" s="243"/>
      <c r="H569" s="243"/>
      <c r="I569" s="243"/>
      <c r="J569" s="166"/>
    </row>
    <row r="570">
      <c r="A570" s="120"/>
      <c r="C570" s="120"/>
      <c r="D570" s="120"/>
      <c r="E570" s="275"/>
      <c r="F570" s="243"/>
      <c r="H570" s="243"/>
      <c r="I570" s="243"/>
      <c r="J570" s="166"/>
    </row>
    <row r="571">
      <c r="A571" s="120"/>
      <c r="C571" s="120"/>
      <c r="D571" s="120"/>
      <c r="E571" s="275"/>
      <c r="F571" s="243"/>
      <c r="H571" s="243"/>
      <c r="I571" s="243"/>
      <c r="J571" s="166"/>
    </row>
    <row r="572">
      <c r="A572" s="120"/>
      <c r="C572" s="120"/>
      <c r="D572" s="120"/>
      <c r="E572" s="275"/>
      <c r="F572" s="243"/>
      <c r="H572" s="243"/>
      <c r="I572" s="243"/>
      <c r="J572" s="166"/>
    </row>
    <row r="573">
      <c r="A573" s="120"/>
      <c r="C573" s="120"/>
      <c r="D573" s="120"/>
      <c r="E573" s="275"/>
      <c r="F573" s="243"/>
      <c r="H573" s="243"/>
      <c r="I573" s="243"/>
      <c r="J573" s="166"/>
    </row>
    <row r="574">
      <c r="A574" s="120"/>
      <c r="C574" s="120"/>
      <c r="D574" s="120"/>
      <c r="E574" s="275"/>
      <c r="F574" s="243"/>
      <c r="H574" s="243"/>
      <c r="I574" s="243"/>
      <c r="J574" s="166"/>
    </row>
    <row r="575">
      <c r="A575" s="120"/>
      <c r="C575" s="120"/>
      <c r="D575" s="120"/>
      <c r="E575" s="275"/>
      <c r="F575" s="243"/>
      <c r="H575" s="243"/>
      <c r="I575" s="243"/>
      <c r="J575" s="166"/>
    </row>
    <row r="576">
      <c r="A576" s="120"/>
      <c r="C576" s="120"/>
      <c r="D576" s="120"/>
      <c r="E576" s="275"/>
      <c r="F576" s="243"/>
      <c r="H576" s="243"/>
      <c r="I576" s="243"/>
      <c r="J576" s="166"/>
    </row>
    <row r="577">
      <c r="A577" s="120"/>
      <c r="C577" s="120"/>
      <c r="D577" s="120"/>
      <c r="E577" s="275"/>
      <c r="F577" s="243"/>
      <c r="H577" s="243"/>
      <c r="I577" s="243"/>
      <c r="J577" s="166"/>
    </row>
    <row r="578">
      <c r="A578" s="120"/>
      <c r="C578" s="120"/>
      <c r="D578" s="120"/>
      <c r="E578" s="275"/>
      <c r="F578" s="243"/>
      <c r="H578" s="243"/>
      <c r="I578" s="243"/>
      <c r="J578" s="166"/>
    </row>
    <row r="579">
      <c r="A579" s="120"/>
      <c r="C579" s="120"/>
      <c r="D579" s="120"/>
      <c r="E579" s="275"/>
      <c r="F579" s="243"/>
      <c r="H579" s="243"/>
      <c r="I579" s="243"/>
      <c r="J579" s="166"/>
    </row>
    <row r="580">
      <c r="A580" s="120"/>
      <c r="C580" s="120"/>
      <c r="D580" s="120"/>
      <c r="E580" s="275"/>
      <c r="F580" s="243"/>
      <c r="H580" s="243"/>
      <c r="I580" s="243"/>
      <c r="J580" s="166"/>
    </row>
    <row r="581">
      <c r="A581" s="120"/>
      <c r="C581" s="120"/>
      <c r="D581" s="120"/>
      <c r="E581" s="275"/>
      <c r="F581" s="243"/>
      <c r="H581" s="243"/>
      <c r="I581" s="243"/>
      <c r="J581" s="166"/>
    </row>
    <row r="582">
      <c r="A582" s="120"/>
      <c r="C582" s="120"/>
      <c r="D582" s="120"/>
      <c r="E582" s="275"/>
      <c r="F582" s="243"/>
      <c r="H582" s="243"/>
      <c r="I582" s="243"/>
      <c r="J582" s="166"/>
    </row>
    <row r="583">
      <c r="A583" s="120"/>
      <c r="C583" s="120"/>
      <c r="D583" s="120"/>
      <c r="E583" s="275"/>
      <c r="F583" s="243"/>
      <c r="H583" s="243"/>
      <c r="I583" s="243"/>
      <c r="J583" s="166"/>
    </row>
    <row r="584">
      <c r="A584" s="120"/>
      <c r="C584" s="120"/>
      <c r="D584" s="120"/>
      <c r="E584" s="275"/>
      <c r="F584" s="243"/>
      <c r="H584" s="243"/>
      <c r="I584" s="243"/>
      <c r="J584" s="166"/>
    </row>
    <row r="585">
      <c r="A585" s="120"/>
      <c r="C585" s="120"/>
      <c r="D585" s="120"/>
      <c r="E585" s="275"/>
      <c r="F585" s="243"/>
      <c r="H585" s="243"/>
      <c r="I585" s="243"/>
      <c r="J585" s="166"/>
    </row>
    <row r="586">
      <c r="A586" s="120"/>
      <c r="C586" s="120"/>
      <c r="D586" s="120"/>
      <c r="E586" s="275"/>
      <c r="F586" s="243"/>
      <c r="H586" s="243"/>
      <c r="I586" s="243"/>
      <c r="J586" s="166"/>
    </row>
    <row r="587">
      <c r="A587" s="120"/>
      <c r="C587" s="120"/>
      <c r="D587" s="120"/>
      <c r="E587" s="275"/>
      <c r="F587" s="243"/>
      <c r="H587" s="243"/>
      <c r="I587" s="243"/>
      <c r="J587" s="166"/>
    </row>
    <row r="588">
      <c r="A588" s="120"/>
      <c r="C588" s="120"/>
      <c r="D588" s="120"/>
      <c r="E588" s="275"/>
      <c r="F588" s="243"/>
      <c r="H588" s="243"/>
      <c r="I588" s="243"/>
      <c r="J588" s="166"/>
    </row>
    <row r="589">
      <c r="A589" s="120"/>
      <c r="C589" s="120"/>
      <c r="D589" s="120"/>
      <c r="E589" s="275"/>
      <c r="F589" s="243"/>
      <c r="H589" s="243"/>
      <c r="I589" s="243"/>
      <c r="J589" s="166"/>
    </row>
    <row r="590">
      <c r="A590" s="120"/>
      <c r="C590" s="120"/>
      <c r="D590" s="120"/>
      <c r="E590" s="275"/>
      <c r="F590" s="243"/>
      <c r="H590" s="243"/>
      <c r="I590" s="243"/>
      <c r="J590" s="166"/>
    </row>
    <row r="591">
      <c r="A591" s="120"/>
      <c r="C591" s="120"/>
      <c r="D591" s="120"/>
      <c r="E591" s="275"/>
      <c r="F591" s="243"/>
      <c r="H591" s="243"/>
      <c r="I591" s="243"/>
      <c r="J591" s="166"/>
    </row>
    <row r="592">
      <c r="A592" s="120"/>
      <c r="C592" s="120"/>
      <c r="D592" s="120"/>
      <c r="E592" s="275"/>
      <c r="F592" s="243"/>
      <c r="H592" s="243"/>
      <c r="I592" s="243"/>
      <c r="J592" s="166"/>
    </row>
    <row r="593">
      <c r="A593" s="120"/>
      <c r="C593" s="120"/>
      <c r="D593" s="120"/>
      <c r="E593" s="275"/>
      <c r="F593" s="243"/>
      <c r="H593" s="243"/>
      <c r="I593" s="243"/>
      <c r="J593" s="166"/>
    </row>
    <row r="594">
      <c r="A594" s="120"/>
      <c r="C594" s="120"/>
      <c r="D594" s="120"/>
      <c r="E594" s="275"/>
      <c r="F594" s="243"/>
      <c r="H594" s="243"/>
      <c r="I594" s="243"/>
      <c r="J594" s="166"/>
    </row>
    <row r="595">
      <c r="A595" s="120"/>
      <c r="C595" s="120"/>
      <c r="D595" s="120"/>
      <c r="E595" s="275"/>
      <c r="F595" s="243"/>
      <c r="H595" s="243"/>
      <c r="I595" s="243"/>
      <c r="J595" s="166"/>
    </row>
    <row r="596">
      <c r="A596" s="120"/>
      <c r="C596" s="120"/>
      <c r="D596" s="120"/>
      <c r="E596" s="275"/>
      <c r="F596" s="243"/>
      <c r="H596" s="243"/>
      <c r="I596" s="243"/>
      <c r="J596" s="166"/>
    </row>
    <row r="597">
      <c r="A597" s="120"/>
      <c r="C597" s="120"/>
      <c r="D597" s="120"/>
      <c r="E597" s="275"/>
      <c r="F597" s="243"/>
      <c r="H597" s="243"/>
      <c r="I597" s="243"/>
      <c r="J597" s="166"/>
    </row>
    <row r="598">
      <c r="A598" s="120"/>
      <c r="C598" s="120"/>
      <c r="D598" s="120"/>
      <c r="E598" s="275"/>
      <c r="F598" s="243"/>
      <c r="H598" s="243"/>
      <c r="I598" s="243"/>
      <c r="J598" s="166"/>
    </row>
    <row r="599">
      <c r="A599" s="120"/>
      <c r="C599" s="120"/>
      <c r="D599" s="120"/>
      <c r="E599" s="275"/>
      <c r="F599" s="243"/>
      <c r="H599" s="243"/>
      <c r="I599" s="243"/>
      <c r="J599" s="166"/>
    </row>
    <row r="600">
      <c r="A600" s="120"/>
      <c r="C600" s="120"/>
      <c r="D600" s="120"/>
      <c r="E600" s="275"/>
      <c r="F600" s="243"/>
      <c r="H600" s="243"/>
      <c r="I600" s="243"/>
      <c r="J600" s="166"/>
    </row>
    <row r="601">
      <c r="A601" s="120"/>
      <c r="C601" s="120"/>
      <c r="D601" s="120"/>
      <c r="E601" s="275"/>
      <c r="F601" s="243"/>
      <c r="H601" s="243"/>
      <c r="I601" s="243"/>
      <c r="J601" s="166"/>
    </row>
    <row r="602">
      <c r="A602" s="120"/>
      <c r="C602" s="120"/>
      <c r="D602" s="120"/>
      <c r="E602" s="275"/>
      <c r="F602" s="243"/>
      <c r="H602" s="243"/>
      <c r="I602" s="243"/>
      <c r="J602" s="166"/>
    </row>
    <row r="603">
      <c r="A603" s="120"/>
      <c r="C603" s="120"/>
      <c r="D603" s="120"/>
      <c r="E603" s="275"/>
      <c r="F603" s="243"/>
      <c r="H603" s="243"/>
      <c r="I603" s="243"/>
      <c r="J603" s="166"/>
    </row>
    <row r="604">
      <c r="A604" s="120"/>
      <c r="C604" s="120"/>
      <c r="D604" s="120"/>
      <c r="E604" s="275"/>
      <c r="F604" s="243"/>
      <c r="H604" s="243"/>
      <c r="I604" s="243"/>
      <c r="J604" s="166"/>
    </row>
    <row r="605">
      <c r="A605" s="120"/>
      <c r="C605" s="120"/>
      <c r="D605" s="120"/>
      <c r="E605" s="275"/>
      <c r="F605" s="243"/>
      <c r="H605" s="243"/>
      <c r="I605" s="243"/>
      <c r="J605" s="166"/>
    </row>
    <row r="606">
      <c r="A606" s="120"/>
      <c r="C606" s="120"/>
      <c r="D606" s="120"/>
      <c r="E606" s="275"/>
      <c r="F606" s="243"/>
      <c r="H606" s="243"/>
      <c r="I606" s="243"/>
      <c r="J606" s="166"/>
    </row>
    <row r="607">
      <c r="A607" s="120"/>
      <c r="C607" s="120"/>
      <c r="D607" s="120"/>
      <c r="E607" s="275"/>
      <c r="F607" s="243"/>
      <c r="H607" s="243"/>
      <c r="I607" s="243"/>
      <c r="J607" s="166"/>
    </row>
    <row r="608">
      <c r="A608" s="120"/>
      <c r="C608" s="120"/>
      <c r="D608" s="120"/>
      <c r="E608" s="275"/>
      <c r="F608" s="243"/>
      <c r="H608" s="243"/>
      <c r="I608" s="243"/>
      <c r="J608" s="166"/>
    </row>
    <row r="609">
      <c r="A609" s="120"/>
      <c r="C609" s="120"/>
      <c r="D609" s="120"/>
      <c r="E609" s="275"/>
      <c r="F609" s="243"/>
      <c r="H609" s="243"/>
      <c r="I609" s="243"/>
      <c r="J609" s="166"/>
    </row>
    <row r="610">
      <c r="A610" s="120"/>
      <c r="C610" s="120"/>
      <c r="D610" s="120"/>
      <c r="E610" s="275"/>
      <c r="F610" s="243"/>
      <c r="H610" s="243"/>
      <c r="I610" s="243"/>
      <c r="J610" s="166"/>
    </row>
    <row r="611">
      <c r="A611" s="120"/>
      <c r="C611" s="120"/>
      <c r="D611" s="120"/>
      <c r="E611" s="275"/>
      <c r="F611" s="243"/>
      <c r="H611" s="243"/>
      <c r="I611" s="243"/>
      <c r="J611" s="166"/>
    </row>
    <row r="612">
      <c r="A612" s="120"/>
      <c r="C612" s="120"/>
      <c r="D612" s="120"/>
      <c r="E612" s="275"/>
      <c r="F612" s="243"/>
      <c r="H612" s="243"/>
      <c r="I612" s="243"/>
      <c r="J612" s="166"/>
    </row>
    <row r="613">
      <c r="A613" s="120"/>
      <c r="C613" s="120"/>
      <c r="D613" s="120"/>
      <c r="E613" s="275"/>
      <c r="F613" s="243"/>
      <c r="H613" s="243"/>
      <c r="I613" s="243"/>
      <c r="J613" s="166"/>
    </row>
    <row r="614">
      <c r="A614" s="120"/>
      <c r="C614" s="120"/>
      <c r="D614" s="120"/>
      <c r="E614" s="275"/>
      <c r="F614" s="243"/>
      <c r="H614" s="243"/>
      <c r="I614" s="243"/>
      <c r="J614" s="166"/>
    </row>
    <row r="615">
      <c r="A615" s="120"/>
      <c r="C615" s="120"/>
      <c r="D615" s="120"/>
      <c r="E615" s="275"/>
      <c r="F615" s="243"/>
      <c r="H615" s="243"/>
      <c r="I615" s="243"/>
      <c r="J615" s="166"/>
    </row>
    <row r="616">
      <c r="A616" s="120"/>
      <c r="C616" s="120"/>
      <c r="D616" s="120"/>
      <c r="E616" s="275"/>
      <c r="F616" s="243"/>
      <c r="H616" s="243"/>
      <c r="I616" s="243"/>
      <c r="J616" s="166"/>
    </row>
    <row r="617">
      <c r="A617" s="120"/>
      <c r="C617" s="120"/>
      <c r="D617" s="120"/>
      <c r="E617" s="275"/>
      <c r="F617" s="243"/>
      <c r="H617" s="243"/>
      <c r="I617" s="243"/>
      <c r="J617" s="166"/>
    </row>
    <row r="618">
      <c r="A618" s="120"/>
      <c r="C618" s="120"/>
      <c r="D618" s="120"/>
      <c r="E618" s="275"/>
      <c r="F618" s="243"/>
      <c r="H618" s="243"/>
      <c r="I618" s="243"/>
      <c r="J618" s="166"/>
    </row>
    <row r="619">
      <c r="A619" s="120"/>
      <c r="C619" s="120"/>
      <c r="D619" s="120"/>
      <c r="E619" s="275"/>
      <c r="F619" s="243"/>
      <c r="H619" s="243"/>
      <c r="I619" s="243"/>
      <c r="J619" s="166"/>
    </row>
    <row r="620">
      <c r="A620" s="120"/>
      <c r="C620" s="120"/>
      <c r="D620" s="120"/>
      <c r="E620" s="275"/>
      <c r="F620" s="243"/>
      <c r="H620" s="243"/>
      <c r="I620" s="243"/>
      <c r="J620" s="166"/>
    </row>
    <row r="621">
      <c r="A621" s="120"/>
      <c r="C621" s="120"/>
      <c r="D621" s="120"/>
      <c r="E621" s="275"/>
      <c r="F621" s="243"/>
      <c r="H621" s="243"/>
      <c r="I621" s="243"/>
      <c r="J621" s="166"/>
    </row>
    <row r="622">
      <c r="A622" s="120"/>
      <c r="C622" s="120"/>
      <c r="D622" s="120"/>
      <c r="E622" s="275"/>
      <c r="F622" s="243"/>
      <c r="H622" s="243"/>
      <c r="I622" s="243"/>
      <c r="J622" s="166"/>
    </row>
    <row r="623">
      <c r="A623" s="120"/>
      <c r="C623" s="120"/>
      <c r="D623" s="120"/>
      <c r="E623" s="275"/>
      <c r="F623" s="243"/>
      <c r="H623" s="243"/>
      <c r="I623" s="243"/>
      <c r="J623" s="166"/>
    </row>
    <row r="624">
      <c r="A624" s="120"/>
      <c r="C624" s="120"/>
      <c r="D624" s="120"/>
      <c r="E624" s="275"/>
      <c r="F624" s="243"/>
      <c r="H624" s="243"/>
      <c r="I624" s="243"/>
      <c r="J624" s="166"/>
    </row>
    <row r="625">
      <c r="A625" s="120"/>
      <c r="C625" s="120"/>
      <c r="D625" s="120"/>
      <c r="E625" s="275"/>
      <c r="F625" s="243"/>
      <c r="H625" s="243"/>
      <c r="I625" s="243"/>
      <c r="J625" s="166"/>
    </row>
    <row r="626">
      <c r="A626" s="120"/>
      <c r="C626" s="120"/>
      <c r="D626" s="120"/>
      <c r="E626" s="275"/>
      <c r="F626" s="243"/>
      <c r="H626" s="243"/>
      <c r="I626" s="243"/>
      <c r="J626" s="166"/>
    </row>
    <row r="627">
      <c r="A627" s="120"/>
      <c r="C627" s="120"/>
      <c r="D627" s="120"/>
      <c r="E627" s="275"/>
      <c r="F627" s="243"/>
      <c r="H627" s="243"/>
      <c r="I627" s="243"/>
      <c r="J627" s="166"/>
    </row>
    <row r="628">
      <c r="A628" s="120"/>
      <c r="C628" s="120"/>
      <c r="D628" s="120"/>
      <c r="E628" s="275"/>
      <c r="F628" s="243"/>
      <c r="H628" s="243"/>
      <c r="I628" s="243"/>
      <c r="J628" s="166"/>
    </row>
    <row r="629">
      <c r="A629" s="120"/>
      <c r="C629" s="120"/>
      <c r="D629" s="120"/>
      <c r="E629" s="275"/>
      <c r="F629" s="243"/>
      <c r="H629" s="243"/>
      <c r="I629" s="243"/>
      <c r="J629" s="166"/>
    </row>
    <row r="630">
      <c r="A630" s="120"/>
      <c r="C630" s="120"/>
      <c r="D630" s="120"/>
      <c r="E630" s="275"/>
      <c r="F630" s="243"/>
      <c r="H630" s="243"/>
      <c r="I630" s="243"/>
      <c r="J630" s="166"/>
    </row>
    <row r="631">
      <c r="A631" s="120"/>
      <c r="C631" s="120"/>
      <c r="D631" s="120"/>
      <c r="E631" s="275"/>
      <c r="F631" s="243"/>
      <c r="H631" s="243"/>
      <c r="I631" s="243"/>
      <c r="J631" s="166"/>
    </row>
    <row r="632">
      <c r="A632" s="120"/>
      <c r="C632" s="120"/>
      <c r="D632" s="120"/>
      <c r="E632" s="275"/>
      <c r="F632" s="243"/>
      <c r="H632" s="243"/>
      <c r="I632" s="243"/>
      <c r="J632" s="166"/>
    </row>
    <row r="633">
      <c r="A633" s="120"/>
      <c r="C633" s="120"/>
      <c r="D633" s="120"/>
      <c r="E633" s="275"/>
      <c r="F633" s="243"/>
      <c r="H633" s="243"/>
      <c r="I633" s="243"/>
      <c r="J633" s="166"/>
    </row>
    <row r="634">
      <c r="A634" s="120"/>
      <c r="C634" s="120"/>
      <c r="D634" s="120"/>
      <c r="E634" s="275"/>
      <c r="F634" s="243"/>
      <c r="H634" s="243"/>
      <c r="I634" s="243"/>
      <c r="J634" s="166"/>
    </row>
    <row r="635">
      <c r="A635" s="120"/>
      <c r="C635" s="120"/>
      <c r="D635" s="120"/>
      <c r="E635" s="275"/>
      <c r="F635" s="243"/>
      <c r="H635" s="243"/>
      <c r="I635" s="243"/>
      <c r="J635" s="166"/>
    </row>
    <row r="636">
      <c r="A636" s="120"/>
      <c r="C636" s="120"/>
      <c r="D636" s="120"/>
      <c r="E636" s="275"/>
      <c r="F636" s="243"/>
      <c r="H636" s="243"/>
      <c r="I636" s="243"/>
      <c r="J636" s="166"/>
    </row>
    <row r="637">
      <c r="A637" s="120"/>
      <c r="C637" s="120"/>
      <c r="D637" s="120"/>
      <c r="E637" s="275"/>
      <c r="F637" s="243"/>
      <c r="H637" s="243"/>
      <c r="I637" s="243"/>
      <c r="J637" s="166"/>
    </row>
    <row r="638">
      <c r="A638" s="120"/>
      <c r="C638" s="120"/>
      <c r="D638" s="120"/>
      <c r="E638" s="275"/>
      <c r="F638" s="243"/>
      <c r="H638" s="243"/>
      <c r="I638" s="243"/>
      <c r="J638" s="166"/>
    </row>
    <row r="639">
      <c r="A639" s="120"/>
      <c r="C639" s="120"/>
      <c r="D639" s="120"/>
      <c r="E639" s="275"/>
      <c r="F639" s="243"/>
      <c r="H639" s="243"/>
      <c r="I639" s="243"/>
      <c r="J639" s="166"/>
    </row>
    <row r="640">
      <c r="A640" s="120"/>
      <c r="C640" s="120"/>
      <c r="D640" s="120"/>
      <c r="E640" s="275"/>
      <c r="F640" s="243"/>
      <c r="H640" s="243"/>
      <c r="I640" s="243"/>
      <c r="J640" s="166"/>
    </row>
    <row r="641">
      <c r="A641" s="120"/>
      <c r="C641" s="120"/>
      <c r="D641" s="120"/>
      <c r="E641" s="275"/>
      <c r="F641" s="243"/>
      <c r="H641" s="243"/>
      <c r="I641" s="243"/>
      <c r="J641" s="166"/>
    </row>
    <row r="642">
      <c r="A642" s="120"/>
      <c r="C642" s="120"/>
      <c r="D642" s="120"/>
      <c r="E642" s="275"/>
      <c r="F642" s="243"/>
      <c r="H642" s="243"/>
      <c r="I642" s="243"/>
      <c r="J642" s="166"/>
    </row>
    <row r="643">
      <c r="A643" s="120"/>
      <c r="C643" s="120"/>
      <c r="D643" s="120"/>
      <c r="E643" s="275"/>
      <c r="F643" s="243"/>
      <c r="H643" s="243"/>
      <c r="I643" s="243"/>
      <c r="J643" s="166"/>
    </row>
    <row r="644">
      <c r="A644" s="120"/>
      <c r="C644" s="120"/>
      <c r="D644" s="120"/>
      <c r="E644" s="275"/>
      <c r="F644" s="243"/>
      <c r="H644" s="243"/>
      <c r="I644" s="243"/>
      <c r="J644" s="166"/>
    </row>
    <row r="645">
      <c r="A645" s="120"/>
      <c r="C645" s="120"/>
      <c r="D645" s="120"/>
      <c r="E645" s="275"/>
      <c r="F645" s="243"/>
      <c r="H645" s="243"/>
      <c r="I645" s="243"/>
      <c r="J645" s="166"/>
    </row>
    <row r="646">
      <c r="A646" s="120"/>
      <c r="C646" s="120"/>
      <c r="D646" s="120"/>
      <c r="E646" s="275"/>
      <c r="F646" s="243"/>
      <c r="H646" s="243"/>
      <c r="I646" s="243"/>
      <c r="J646" s="166"/>
    </row>
    <row r="647">
      <c r="A647" s="120"/>
      <c r="C647" s="120"/>
      <c r="D647" s="120"/>
      <c r="E647" s="275"/>
      <c r="F647" s="243"/>
      <c r="H647" s="243"/>
      <c r="I647" s="243"/>
      <c r="J647" s="166"/>
    </row>
    <row r="648">
      <c r="A648" s="120"/>
      <c r="C648" s="120"/>
      <c r="D648" s="120"/>
      <c r="E648" s="275"/>
      <c r="F648" s="243"/>
      <c r="H648" s="243"/>
      <c r="I648" s="243"/>
      <c r="J648" s="166"/>
    </row>
    <row r="649">
      <c r="A649" s="120"/>
      <c r="C649" s="120"/>
      <c r="D649" s="120"/>
      <c r="E649" s="275"/>
      <c r="F649" s="243"/>
      <c r="H649" s="243"/>
      <c r="I649" s="243"/>
      <c r="J649" s="166"/>
    </row>
    <row r="650">
      <c r="A650" s="120"/>
      <c r="C650" s="120"/>
      <c r="D650" s="120"/>
      <c r="E650" s="275"/>
      <c r="F650" s="243"/>
      <c r="H650" s="243"/>
      <c r="I650" s="243"/>
      <c r="J650" s="166"/>
    </row>
    <row r="651">
      <c r="A651" s="120"/>
      <c r="C651" s="120"/>
      <c r="D651" s="120"/>
      <c r="E651" s="275"/>
      <c r="F651" s="243"/>
      <c r="H651" s="243"/>
      <c r="I651" s="243"/>
      <c r="J651" s="166"/>
    </row>
    <row r="652">
      <c r="A652" s="120"/>
      <c r="C652" s="120"/>
      <c r="D652" s="120"/>
      <c r="E652" s="275"/>
      <c r="F652" s="243"/>
      <c r="H652" s="243"/>
      <c r="I652" s="243"/>
      <c r="J652" s="166"/>
    </row>
    <row r="653">
      <c r="A653" s="120"/>
      <c r="C653" s="120"/>
      <c r="D653" s="120"/>
      <c r="E653" s="275"/>
      <c r="F653" s="243"/>
      <c r="H653" s="243"/>
      <c r="I653" s="243"/>
      <c r="J653" s="166"/>
    </row>
    <row r="654">
      <c r="A654" s="120"/>
      <c r="C654" s="120"/>
      <c r="D654" s="120"/>
      <c r="E654" s="275"/>
      <c r="F654" s="243"/>
      <c r="H654" s="243"/>
      <c r="I654" s="243"/>
      <c r="J654" s="166"/>
    </row>
    <row r="655">
      <c r="A655" s="120"/>
      <c r="C655" s="120"/>
      <c r="D655" s="120"/>
      <c r="E655" s="275"/>
      <c r="F655" s="243"/>
      <c r="H655" s="243"/>
      <c r="I655" s="243"/>
      <c r="J655" s="166"/>
    </row>
    <row r="656">
      <c r="A656" s="120"/>
      <c r="C656" s="120"/>
      <c r="D656" s="120"/>
      <c r="E656" s="275"/>
      <c r="F656" s="243"/>
      <c r="H656" s="243"/>
      <c r="I656" s="243"/>
      <c r="J656" s="166"/>
    </row>
    <row r="657">
      <c r="A657" s="120"/>
      <c r="C657" s="120"/>
      <c r="D657" s="120"/>
      <c r="E657" s="275"/>
      <c r="F657" s="243"/>
      <c r="H657" s="243"/>
      <c r="I657" s="243"/>
      <c r="J657" s="166"/>
    </row>
    <row r="658">
      <c r="A658" s="120"/>
      <c r="C658" s="120"/>
      <c r="D658" s="120"/>
      <c r="E658" s="275"/>
      <c r="F658" s="243"/>
      <c r="H658" s="243"/>
      <c r="I658" s="243"/>
      <c r="J658" s="166"/>
    </row>
    <row r="659">
      <c r="A659" s="120"/>
      <c r="C659" s="120"/>
      <c r="D659" s="120"/>
      <c r="E659" s="275"/>
      <c r="F659" s="243"/>
      <c r="H659" s="243"/>
      <c r="I659" s="243"/>
      <c r="J659" s="166"/>
    </row>
    <row r="660">
      <c r="A660" s="120"/>
      <c r="C660" s="120"/>
      <c r="D660" s="120"/>
      <c r="E660" s="275"/>
      <c r="F660" s="243"/>
      <c r="H660" s="243"/>
      <c r="I660" s="243"/>
      <c r="J660" s="166"/>
    </row>
    <row r="661">
      <c r="A661" s="120"/>
      <c r="C661" s="120"/>
      <c r="D661" s="120"/>
      <c r="E661" s="275"/>
      <c r="F661" s="243"/>
      <c r="H661" s="243"/>
      <c r="I661" s="243"/>
      <c r="J661" s="166"/>
    </row>
    <row r="662">
      <c r="A662" s="120"/>
      <c r="C662" s="120"/>
      <c r="D662" s="120"/>
      <c r="E662" s="275"/>
      <c r="F662" s="243"/>
      <c r="H662" s="243"/>
      <c r="I662" s="243"/>
      <c r="J662" s="166"/>
    </row>
    <row r="663">
      <c r="A663" s="120"/>
      <c r="C663" s="120"/>
      <c r="D663" s="120"/>
      <c r="E663" s="275"/>
      <c r="F663" s="243"/>
      <c r="H663" s="243"/>
      <c r="I663" s="243"/>
      <c r="J663" s="166"/>
    </row>
    <row r="664">
      <c r="A664" s="120"/>
      <c r="C664" s="120"/>
      <c r="D664" s="120"/>
      <c r="E664" s="275"/>
      <c r="F664" s="243"/>
      <c r="H664" s="243"/>
      <c r="I664" s="243"/>
      <c r="J664" s="166"/>
    </row>
    <row r="665">
      <c r="A665" s="120"/>
      <c r="C665" s="120"/>
      <c r="D665" s="120"/>
      <c r="E665" s="275"/>
      <c r="F665" s="243"/>
      <c r="H665" s="243"/>
      <c r="I665" s="243"/>
      <c r="J665" s="166"/>
    </row>
    <row r="666">
      <c r="A666" s="120"/>
      <c r="C666" s="120"/>
      <c r="D666" s="120"/>
      <c r="E666" s="275"/>
      <c r="F666" s="243"/>
      <c r="H666" s="243"/>
      <c r="I666" s="243"/>
      <c r="J666" s="166"/>
    </row>
    <row r="667">
      <c r="A667" s="120"/>
      <c r="C667" s="120"/>
      <c r="D667" s="120"/>
      <c r="E667" s="275"/>
      <c r="F667" s="243"/>
      <c r="H667" s="243"/>
      <c r="I667" s="243"/>
      <c r="J667" s="166"/>
    </row>
    <row r="668">
      <c r="A668" s="120"/>
      <c r="C668" s="120"/>
      <c r="D668" s="120"/>
      <c r="E668" s="275"/>
      <c r="F668" s="243"/>
      <c r="H668" s="243"/>
      <c r="I668" s="243"/>
      <c r="J668" s="166"/>
    </row>
    <row r="669">
      <c r="A669" s="120"/>
      <c r="C669" s="120"/>
      <c r="D669" s="120"/>
      <c r="E669" s="275"/>
      <c r="F669" s="243"/>
      <c r="H669" s="243"/>
      <c r="I669" s="243"/>
      <c r="J669" s="166"/>
    </row>
    <row r="670">
      <c r="A670" s="120"/>
      <c r="C670" s="120"/>
      <c r="D670" s="120"/>
      <c r="E670" s="275"/>
      <c r="F670" s="243"/>
      <c r="H670" s="243"/>
      <c r="I670" s="243"/>
      <c r="J670" s="166"/>
    </row>
    <row r="671">
      <c r="A671" s="120"/>
      <c r="C671" s="120"/>
      <c r="D671" s="120"/>
      <c r="E671" s="275"/>
      <c r="F671" s="243"/>
      <c r="H671" s="243"/>
      <c r="I671" s="243"/>
      <c r="J671" s="166"/>
    </row>
    <row r="672">
      <c r="A672" s="120"/>
      <c r="C672" s="120"/>
      <c r="D672" s="120"/>
      <c r="E672" s="275"/>
      <c r="F672" s="243"/>
      <c r="H672" s="243"/>
      <c r="I672" s="243"/>
      <c r="J672" s="166"/>
    </row>
    <row r="673">
      <c r="A673" s="120"/>
      <c r="C673" s="120"/>
      <c r="D673" s="120"/>
      <c r="E673" s="275"/>
      <c r="F673" s="243"/>
      <c r="H673" s="243"/>
      <c r="I673" s="243"/>
      <c r="J673" s="166"/>
    </row>
    <row r="674">
      <c r="A674" s="120"/>
      <c r="C674" s="120"/>
      <c r="D674" s="120"/>
      <c r="E674" s="275"/>
      <c r="F674" s="243"/>
      <c r="H674" s="243"/>
      <c r="I674" s="243"/>
      <c r="J674" s="166"/>
    </row>
    <row r="675">
      <c r="A675" s="120"/>
      <c r="C675" s="120"/>
      <c r="D675" s="120"/>
      <c r="E675" s="275"/>
      <c r="F675" s="243"/>
      <c r="H675" s="243"/>
      <c r="I675" s="243"/>
      <c r="J675" s="166"/>
    </row>
    <row r="676">
      <c r="A676" s="120"/>
      <c r="C676" s="120"/>
      <c r="D676" s="120"/>
      <c r="E676" s="275"/>
      <c r="F676" s="243"/>
      <c r="H676" s="243"/>
      <c r="I676" s="243"/>
      <c r="J676" s="166"/>
    </row>
    <row r="677">
      <c r="A677" s="120"/>
      <c r="C677" s="120"/>
      <c r="D677" s="120"/>
      <c r="E677" s="275"/>
      <c r="F677" s="243"/>
      <c r="H677" s="243"/>
      <c r="I677" s="243"/>
      <c r="J677" s="166"/>
    </row>
    <row r="678">
      <c r="A678" s="120"/>
      <c r="C678" s="120"/>
      <c r="D678" s="120"/>
      <c r="E678" s="275"/>
      <c r="F678" s="243"/>
      <c r="H678" s="243"/>
      <c r="I678" s="243"/>
      <c r="J678" s="166"/>
    </row>
    <row r="679">
      <c r="A679" s="120"/>
      <c r="C679" s="120"/>
      <c r="D679" s="120"/>
      <c r="E679" s="275"/>
      <c r="F679" s="243"/>
      <c r="H679" s="243"/>
      <c r="I679" s="243"/>
      <c r="J679" s="166"/>
    </row>
    <row r="680">
      <c r="A680" s="120"/>
      <c r="C680" s="120"/>
      <c r="D680" s="120"/>
      <c r="E680" s="275"/>
      <c r="F680" s="243"/>
      <c r="H680" s="243"/>
      <c r="I680" s="243"/>
      <c r="J680" s="166"/>
    </row>
    <row r="681">
      <c r="A681" s="120"/>
      <c r="C681" s="120"/>
      <c r="D681" s="120"/>
      <c r="E681" s="275"/>
      <c r="F681" s="243"/>
      <c r="H681" s="243"/>
      <c r="I681" s="243"/>
      <c r="J681" s="166"/>
    </row>
    <row r="682">
      <c r="A682" s="120"/>
      <c r="C682" s="120"/>
      <c r="D682" s="120"/>
      <c r="E682" s="275"/>
      <c r="F682" s="243"/>
      <c r="H682" s="243"/>
      <c r="I682" s="243"/>
      <c r="J682" s="166"/>
    </row>
    <row r="683">
      <c r="A683" s="120"/>
      <c r="C683" s="120"/>
      <c r="D683" s="120"/>
      <c r="E683" s="275"/>
      <c r="F683" s="243"/>
      <c r="H683" s="243"/>
      <c r="I683" s="243"/>
      <c r="J683" s="166"/>
    </row>
    <row r="684">
      <c r="A684" s="120"/>
      <c r="C684" s="120"/>
      <c r="D684" s="120"/>
      <c r="E684" s="275"/>
      <c r="F684" s="243"/>
      <c r="H684" s="243"/>
      <c r="I684" s="243"/>
      <c r="J684" s="166"/>
    </row>
    <row r="685">
      <c r="A685" s="120"/>
      <c r="C685" s="120"/>
      <c r="D685" s="120"/>
      <c r="E685" s="275"/>
      <c r="F685" s="243"/>
      <c r="H685" s="243"/>
      <c r="I685" s="243"/>
      <c r="J685" s="166"/>
    </row>
    <row r="686">
      <c r="A686" s="120"/>
      <c r="C686" s="120"/>
      <c r="D686" s="120"/>
      <c r="E686" s="275"/>
      <c r="F686" s="243"/>
      <c r="H686" s="243"/>
      <c r="I686" s="243"/>
      <c r="J686" s="166"/>
    </row>
    <row r="687">
      <c r="A687" s="120"/>
      <c r="C687" s="120"/>
      <c r="D687" s="120"/>
      <c r="E687" s="275"/>
      <c r="F687" s="243"/>
      <c r="H687" s="243"/>
      <c r="I687" s="243"/>
      <c r="J687" s="166"/>
    </row>
    <row r="688">
      <c r="A688" s="120"/>
      <c r="C688" s="120"/>
      <c r="D688" s="120"/>
      <c r="E688" s="275"/>
      <c r="F688" s="243"/>
      <c r="H688" s="243"/>
      <c r="I688" s="243"/>
      <c r="J688" s="166"/>
    </row>
    <row r="689">
      <c r="A689" s="120"/>
      <c r="C689" s="120"/>
      <c r="D689" s="120"/>
      <c r="E689" s="275"/>
      <c r="F689" s="243"/>
      <c r="H689" s="243"/>
      <c r="I689" s="243"/>
      <c r="J689" s="166"/>
    </row>
    <row r="690">
      <c r="A690" s="120"/>
      <c r="C690" s="120"/>
      <c r="D690" s="120"/>
      <c r="E690" s="275"/>
      <c r="F690" s="243"/>
      <c r="H690" s="243"/>
      <c r="I690" s="243"/>
      <c r="J690" s="166"/>
    </row>
    <row r="691">
      <c r="A691" s="120"/>
      <c r="C691" s="120"/>
      <c r="D691" s="120"/>
      <c r="E691" s="275"/>
      <c r="F691" s="243"/>
      <c r="H691" s="243"/>
      <c r="I691" s="243"/>
      <c r="J691" s="166"/>
    </row>
    <row r="692">
      <c r="A692" s="120"/>
      <c r="C692" s="120"/>
      <c r="D692" s="120"/>
      <c r="E692" s="275"/>
      <c r="F692" s="243"/>
      <c r="H692" s="243"/>
      <c r="I692" s="243"/>
      <c r="J692" s="166"/>
    </row>
    <row r="693">
      <c r="A693" s="120"/>
      <c r="C693" s="120"/>
      <c r="D693" s="120"/>
      <c r="E693" s="275"/>
      <c r="F693" s="243"/>
      <c r="H693" s="243"/>
      <c r="I693" s="243"/>
      <c r="J693" s="166"/>
    </row>
    <row r="694">
      <c r="A694" s="120"/>
      <c r="C694" s="120"/>
      <c r="D694" s="120"/>
      <c r="E694" s="275"/>
      <c r="F694" s="243"/>
      <c r="H694" s="243"/>
      <c r="I694" s="243"/>
      <c r="J694" s="166"/>
    </row>
    <row r="695">
      <c r="A695" s="120"/>
      <c r="C695" s="120"/>
      <c r="D695" s="120"/>
      <c r="E695" s="275"/>
      <c r="F695" s="243"/>
      <c r="H695" s="243"/>
      <c r="I695" s="243"/>
      <c r="J695" s="166"/>
    </row>
    <row r="696">
      <c r="A696" s="120"/>
      <c r="C696" s="120"/>
      <c r="D696" s="120"/>
      <c r="E696" s="275"/>
      <c r="F696" s="243"/>
      <c r="H696" s="243"/>
      <c r="I696" s="243"/>
      <c r="J696" s="166"/>
    </row>
    <row r="697">
      <c r="A697" s="120"/>
      <c r="C697" s="120"/>
      <c r="D697" s="120"/>
      <c r="E697" s="275"/>
      <c r="F697" s="243"/>
      <c r="H697" s="243"/>
      <c r="I697" s="243"/>
      <c r="J697" s="166"/>
    </row>
    <row r="698">
      <c r="A698" s="120"/>
      <c r="C698" s="120"/>
      <c r="D698" s="120"/>
      <c r="E698" s="275"/>
      <c r="F698" s="243"/>
      <c r="H698" s="243"/>
      <c r="I698" s="243"/>
      <c r="J698" s="166"/>
    </row>
    <row r="699">
      <c r="A699" s="120"/>
      <c r="C699" s="120"/>
      <c r="D699" s="120"/>
      <c r="E699" s="275"/>
      <c r="F699" s="243"/>
      <c r="H699" s="243"/>
      <c r="I699" s="243"/>
      <c r="J699" s="166"/>
    </row>
    <row r="700">
      <c r="A700" s="120"/>
      <c r="C700" s="120"/>
      <c r="D700" s="120"/>
      <c r="E700" s="275"/>
      <c r="F700" s="243"/>
      <c r="H700" s="243"/>
      <c r="I700" s="243"/>
      <c r="J700" s="166"/>
    </row>
    <row r="701">
      <c r="A701" s="120"/>
      <c r="C701" s="120"/>
      <c r="D701" s="120"/>
      <c r="E701" s="275"/>
      <c r="F701" s="243"/>
      <c r="H701" s="243"/>
      <c r="I701" s="243"/>
      <c r="J701" s="166"/>
    </row>
    <row r="702">
      <c r="A702" s="120"/>
      <c r="C702" s="120"/>
      <c r="D702" s="120"/>
      <c r="E702" s="275"/>
      <c r="F702" s="243"/>
      <c r="H702" s="243"/>
      <c r="I702" s="243"/>
      <c r="J702" s="166"/>
    </row>
    <row r="703">
      <c r="A703" s="120"/>
      <c r="C703" s="120"/>
      <c r="D703" s="120"/>
      <c r="E703" s="275"/>
      <c r="F703" s="243"/>
      <c r="H703" s="243"/>
      <c r="I703" s="243"/>
      <c r="J703" s="166"/>
    </row>
    <row r="704">
      <c r="A704" s="120"/>
      <c r="C704" s="120"/>
      <c r="D704" s="120"/>
      <c r="E704" s="275"/>
      <c r="F704" s="243"/>
      <c r="H704" s="243"/>
      <c r="I704" s="243"/>
      <c r="J704" s="166"/>
    </row>
    <row r="705">
      <c r="A705" s="120"/>
      <c r="C705" s="120"/>
      <c r="D705" s="120"/>
      <c r="E705" s="275"/>
      <c r="F705" s="243"/>
      <c r="H705" s="243"/>
      <c r="I705" s="243"/>
      <c r="J705" s="166"/>
    </row>
    <row r="706">
      <c r="A706" s="120"/>
      <c r="C706" s="120"/>
      <c r="D706" s="120"/>
      <c r="E706" s="275"/>
      <c r="F706" s="243"/>
      <c r="H706" s="243"/>
      <c r="I706" s="243"/>
      <c r="J706" s="166"/>
    </row>
    <row r="707">
      <c r="A707" s="120"/>
      <c r="C707" s="120"/>
      <c r="D707" s="120"/>
      <c r="E707" s="275"/>
      <c r="F707" s="243"/>
      <c r="H707" s="243"/>
      <c r="I707" s="243"/>
      <c r="J707" s="166"/>
    </row>
    <row r="708">
      <c r="A708" s="120"/>
      <c r="C708" s="120"/>
      <c r="D708" s="120"/>
      <c r="E708" s="275"/>
      <c r="F708" s="243"/>
      <c r="H708" s="243"/>
      <c r="I708" s="243"/>
      <c r="J708" s="166"/>
    </row>
    <row r="709">
      <c r="A709" s="120"/>
      <c r="C709" s="120"/>
      <c r="D709" s="120"/>
      <c r="E709" s="275"/>
      <c r="F709" s="243"/>
      <c r="H709" s="243"/>
      <c r="I709" s="243"/>
      <c r="J709" s="166"/>
    </row>
    <row r="710">
      <c r="A710" s="120"/>
      <c r="C710" s="120"/>
      <c r="D710" s="120"/>
      <c r="E710" s="275"/>
      <c r="F710" s="243"/>
      <c r="H710" s="243"/>
      <c r="I710" s="243"/>
      <c r="J710" s="166"/>
    </row>
    <row r="711">
      <c r="A711" s="120"/>
      <c r="C711" s="120"/>
      <c r="D711" s="120"/>
      <c r="E711" s="275"/>
      <c r="F711" s="243"/>
      <c r="H711" s="243"/>
      <c r="I711" s="243"/>
      <c r="J711" s="166"/>
    </row>
    <row r="712">
      <c r="A712" s="120"/>
      <c r="C712" s="120"/>
      <c r="D712" s="120"/>
      <c r="E712" s="275"/>
      <c r="F712" s="243"/>
      <c r="H712" s="243"/>
      <c r="I712" s="243"/>
      <c r="J712" s="166"/>
    </row>
    <row r="713">
      <c r="A713" s="120"/>
      <c r="C713" s="120"/>
      <c r="D713" s="120"/>
      <c r="E713" s="275"/>
      <c r="F713" s="243"/>
      <c r="H713" s="243"/>
      <c r="I713" s="243"/>
      <c r="J713" s="166"/>
    </row>
    <row r="714">
      <c r="A714" s="120"/>
      <c r="C714" s="120"/>
      <c r="D714" s="120"/>
      <c r="E714" s="275"/>
      <c r="F714" s="243"/>
      <c r="H714" s="243"/>
      <c r="I714" s="243"/>
      <c r="J714" s="166"/>
    </row>
    <row r="715">
      <c r="A715" s="120"/>
      <c r="C715" s="120"/>
      <c r="D715" s="120"/>
      <c r="E715" s="275"/>
      <c r="F715" s="243"/>
      <c r="H715" s="243"/>
      <c r="I715" s="243"/>
      <c r="J715" s="166"/>
    </row>
    <row r="716">
      <c r="A716" s="120"/>
      <c r="C716" s="120"/>
      <c r="D716" s="120"/>
      <c r="E716" s="275"/>
      <c r="F716" s="243"/>
      <c r="H716" s="243"/>
      <c r="I716" s="243"/>
      <c r="J716" s="166"/>
    </row>
    <row r="717">
      <c r="A717" s="120"/>
      <c r="C717" s="120"/>
      <c r="D717" s="120"/>
      <c r="E717" s="275"/>
      <c r="F717" s="243"/>
      <c r="H717" s="243"/>
      <c r="I717" s="243"/>
      <c r="J717" s="166"/>
    </row>
    <row r="718">
      <c r="A718" s="120"/>
      <c r="C718" s="120"/>
      <c r="D718" s="120"/>
      <c r="E718" s="275"/>
      <c r="F718" s="243"/>
      <c r="H718" s="243"/>
      <c r="I718" s="243"/>
      <c r="J718" s="166"/>
    </row>
    <row r="719">
      <c r="A719" s="120"/>
      <c r="C719" s="120"/>
      <c r="D719" s="120"/>
      <c r="E719" s="275"/>
      <c r="F719" s="243"/>
      <c r="H719" s="243"/>
      <c r="I719" s="243"/>
      <c r="J719" s="166"/>
    </row>
    <row r="720">
      <c r="A720" s="120"/>
      <c r="C720" s="120"/>
      <c r="D720" s="120"/>
      <c r="E720" s="275"/>
      <c r="F720" s="243"/>
      <c r="H720" s="243"/>
      <c r="I720" s="243"/>
      <c r="J720" s="166"/>
    </row>
    <row r="721">
      <c r="A721" s="120"/>
      <c r="C721" s="120"/>
      <c r="D721" s="120"/>
      <c r="E721" s="275"/>
      <c r="F721" s="243"/>
      <c r="H721" s="243"/>
      <c r="I721" s="243"/>
      <c r="J721" s="166"/>
    </row>
    <row r="722">
      <c r="A722" s="120"/>
      <c r="C722" s="120"/>
      <c r="D722" s="120"/>
      <c r="E722" s="275"/>
      <c r="F722" s="243"/>
      <c r="H722" s="243"/>
      <c r="I722" s="243"/>
      <c r="J722" s="166"/>
    </row>
    <row r="723">
      <c r="A723" s="120"/>
      <c r="C723" s="120"/>
      <c r="D723" s="120"/>
      <c r="E723" s="275"/>
      <c r="F723" s="243"/>
      <c r="H723" s="243"/>
      <c r="I723" s="243"/>
      <c r="J723" s="166"/>
    </row>
    <row r="724">
      <c r="A724" s="120"/>
      <c r="C724" s="120"/>
      <c r="D724" s="120"/>
      <c r="E724" s="275"/>
      <c r="F724" s="243"/>
      <c r="H724" s="243"/>
      <c r="I724" s="243"/>
      <c r="J724" s="166"/>
    </row>
    <row r="725">
      <c r="A725" s="120"/>
      <c r="C725" s="120"/>
      <c r="D725" s="120"/>
      <c r="E725" s="275"/>
      <c r="F725" s="243"/>
      <c r="H725" s="243"/>
      <c r="I725" s="243"/>
      <c r="J725" s="166"/>
    </row>
    <row r="726">
      <c r="A726" s="120"/>
      <c r="C726" s="120"/>
      <c r="D726" s="120"/>
      <c r="E726" s="275"/>
      <c r="F726" s="243"/>
      <c r="H726" s="243"/>
      <c r="I726" s="243"/>
      <c r="J726" s="166"/>
    </row>
    <row r="727">
      <c r="A727" s="120"/>
      <c r="C727" s="120"/>
      <c r="D727" s="120"/>
      <c r="E727" s="275"/>
      <c r="F727" s="243"/>
      <c r="H727" s="243"/>
      <c r="I727" s="243"/>
      <c r="J727" s="166"/>
    </row>
    <row r="728">
      <c r="A728" s="120"/>
      <c r="C728" s="120"/>
      <c r="D728" s="120"/>
      <c r="E728" s="275"/>
      <c r="F728" s="243"/>
      <c r="H728" s="243"/>
      <c r="I728" s="243"/>
      <c r="J728" s="166"/>
    </row>
    <row r="729">
      <c r="A729" s="120"/>
      <c r="C729" s="120"/>
      <c r="D729" s="120"/>
      <c r="E729" s="275"/>
      <c r="F729" s="243"/>
      <c r="H729" s="243"/>
      <c r="I729" s="243"/>
      <c r="J729" s="166"/>
    </row>
    <row r="730">
      <c r="A730" s="120"/>
      <c r="C730" s="120"/>
      <c r="D730" s="120"/>
      <c r="E730" s="275"/>
      <c r="F730" s="243"/>
      <c r="H730" s="243"/>
      <c r="I730" s="243"/>
      <c r="J730" s="166"/>
    </row>
    <row r="731">
      <c r="A731" s="120"/>
      <c r="C731" s="120"/>
      <c r="D731" s="120"/>
      <c r="E731" s="275"/>
      <c r="F731" s="243"/>
      <c r="H731" s="243"/>
      <c r="I731" s="243"/>
      <c r="J731" s="166"/>
    </row>
    <row r="732">
      <c r="A732" s="120"/>
      <c r="C732" s="120"/>
      <c r="D732" s="120"/>
      <c r="E732" s="275"/>
      <c r="F732" s="243"/>
      <c r="H732" s="243"/>
      <c r="I732" s="243"/>
      <c r="J732" s="166"/>
    </row>
    <row r="733">
      <c r="A733" s="120"/>
      <c r="C733" s="120"/>
      <c r="D733" s="120"/>
      <c r="E733" s="275"/>
      <c r="F733" s="243"/>
      <c r="H733" s="243"/>
      <c r="I733" s="243"/>
      <c r="J733" s="166"/>
    </row>
    <row r="734">
      <c r="A734" s="120"/>
      <c r="C734" s="120"/>
      <c r="D734" s="120"/>
      <c r="E734" s="275"/>
      <c r="F734" s="243"/>
      <c r="H734" s="243"/>
      <c r="I734" s="243"/>
      <c r="J734" s="166"/>
    </row>
    <row r="735">
      <c r="A735" s="120"/>
      <c r="C735" s="120"/>
      <c r="D735" s="120"/>
      <c r="E735" s="275"/>
      <c r="F735" s="243"/>
      <c r="H735" s="243"/>
      <c r="I735" s="243"/>
      <c r="J735" s="166"/>
    </row>
    <row r="736">
      <c r="A736" s="120"/>
      <c r="C736" s="120"/>
      <c r="D736" s="120"/>
      <c r="E736" s="275"/>
      <c r="F736" s="243"/>
      <c r="H736" s="243"/>
      <c r="I736" s="243"/>
      <c r="J736" s="166"/>
    </row>
    <row r="737">
      <c r="A737" s="120"/>
      <c r="C737" s="120"/>
      <c r="D737" s="120"/>
      <c r="E737" s="275"/>
      <c r="F737" s="243"/>
      <c r="H737" s="243"/>
      <c r="I737" s="243"/>
      <c r="J737" s="166"/>
    </row>
    <row r="738">
      <c r="A738" s="120"/>
      <c r="C738" s="120"/>
      <c r="D738" s="120"/>
      <c r="E738" s="275"/>
      <c r="F738" s="243"/>
      <c r="H738" s="243"/>
      <c r="I738" s="243"/>
      <c r="J738" s="166"/>
    </row>
    <row r="739">
      <c r="A739" s="120"/>
      <c r="C739" s="120"/>
      <c r="D739" s="120"/>
      <c r="E739" s="275"/>
      <c r="F739" s="243"/>
      <c r="H739" s="243"/>
      <c r="I739" s="243"/>
      <c r="J739" s="166"/>
    </row>
    <row r="740">
      <c r="A740" s="120"/>
      <c r="C740" s="120"/>
      <c r="D740" s="120"/>
      <c r="E740" s="275"/>
      <c r="F740" s="243"/>
      <c r="H740" s="243"/>
      <c r="I740" s="243"/>
      <c r="J740" s="166"/>
    </row>
    <row r="741">
      <c r="A741" s="120"/>
      <c r="C741" s="120"/>
      <c r="D741" s="120"/>
      <c r="E741" s="275"/>
      <c r="F741" s="243"/>
      <c r="H741" s="243"/>
      <c r="I741" s="243"/>
      <c r="J741" s="166"/>
    </row>
    <row r="742">
      <c r="A742" s="120"/>
      <c r="C742" s="120"/>
      <c r="D742" s="120"/>
      <c r="E742" s="275"/>
      <c r="F742" s="243"/>
      <c r="H742" s="243"/>
      <c r="I742" s="243"/>
      <c r="J742" s="166"/>
    </row>
    <row r="743">
      <c r="A743" s="120"/>
      <c r="C743" s="120"/>
      <c r="D743" s="120"/>
      <c r="E743" s="275"/>
      <c r="F743" s="243"/>
      <c r="H743" s="243"/>
      <c r="I743" s="243"/>
      <c r="J743" s="166"/>
    </row>
    <row r="744">
      <c r="A744" s="120"/>
      <c r="C744" s="120"/>
      <c r="D744" s="120"/>
      <c r="E744" s="275"/>
      <c r="F744" s="243"/>
      <c r="H744" s="243"/>
      <c r="I744" s="243"/>
      <c r="J744" s="166"/>
    </row>
    <row r="745">
      <c r="A745" s="120"/>
      <c r="C745" s="120"/>
      <c r="D745" s="120"/>
      <c r="E745" s="275"/>
      <c r="F745" s="243"/>
      <c r="H745" s="243"/>
      <c r="I745" s="243"/>
      <c r="J745" s="166"/>
    </row>
    <row r="746">
      <c r="A746" s="120"/>
      <c r="C746" s="120"/>
      <c r="D746" s="120"/>
      <c r="E746" s="275"/>
      <c r="F746" s="243"/>
      <c r="H746" s="243"/>
      <c r="I746" s="243"/>
      <c r="J746" s="166"/>
    </row>
    <row r="747">
      <c r="A747" s="120"/>
      <c r="C747" s="120"/>
      <c r="D747" s="120"/>
      <c r="E747" s="275"/>
      <c r="F747" s="243"/>
      <c r="H747" s="243"/>
      <c r="I747" s="243"/>
      <c r="J747" s="166"/>
    </row>
    <row r="748">
      <c r="A748" s="120"/>
      <c r="C748" s="120"/>
      <c r="D748" s="120"/>
      <c r="E748" s="275"/>
      <c r="F748" s="243"/>
      <c r="H748" s="243"/>
      <c r="I748" s="243"/>
      <c r="J748" s="166"/>
    </row>
    <row r="749">
      <c r="A749" s="120"/>
      <c r="C749" s="120"/>
      <c r="D749" s="120"/>
      <c r="E749" s="275"/>
      <c r="F749" s="243"/>
      <c r="H749" s="243"/>
      <c r="I749" s="243"/>
      <c r="J749" s="166"/>
    </row>
    <row r="750">
      <c r="A750" s="120"/>
      <c r="C750" s="120"/>
      <c r="D750" s="120"/>
      <c r="E750" s="275"/>
      <c r="F750" s="243"/>
      <c r="H750" s="243"/>
      <c r="I750" s="243"/>
      <c r="J750" s="166"/>
    </row>
    <row r="751">
      <c r="A751" s="120"/>
      <c r="C751" s="120"/>
      <c r="D751" s="120"/>
      <c r="E751" s="275"/>
      <c r="F751" s="243"/>
      <c r="H751" s="243"/>
      <c r="I751" s="243"/>
      <c r="J751" s="166"/>
    </row>
    <row r="752">
      <c r="A752" s="120"/>
      <c r="C752" s="120"/>
      <c r="D752" s="120"/>
      <c r="E752" s="275"/>
      <c r="F752" s="243"/>
      <c r="H752" s="243"/>
      <c r="I752" s="243"/>
      <c r="J752" s="166"/>
    </row>
    <row r="753">
      <c r="A753" s="120"/>
      <c r="C753" s="120"/>
      <c r="D753" s="120"/>
      <c r="E753" s="275"/>
      <c r="F753" s="243"/>
      <c r="H753" s="243"/>
      <c r="I753" s="243"/>
      <c r="J753" s="166"/>
    </row>
    <row r="754">
      <c r="A754" s="120"/>
      <c r="C754" s="120"/>
      <c r="D754" s="120"/>
      <c r="E754" s="275"/>
      <c r="F754" s="243"/>
      <c r="H754" s="243"/>
      <c r="I754" s="243"/>
      <c r="J754" s="166"/>
    </row>
    <row r="755">
      <c r="A755" s="120"/>
      <c r="C755" s="120"/>
      <c r="D755" s="120"/>
      <c r="E755" s="275"/>
      <c r="F755" s="243"/>
      <c r="H755" s="243"/>
      <c r="I755" s="243"/>
      <c r="J755" s="166"/>
    </row>
    <row r="756">
      <c r="A756" s="120"/>
      <c r="C756" s="120"/>
      <c r="D756" s="120"/>
      <c r="E756" s="275"/>
      <c r="F756" s="243"/>
      <c r="H756" s="243"/>
      <c r="I756" s="243"/>
      <c r="J756" s="166"/>
    </row>
    <row r="757">
      <c r="A757" s="120"/>
      <c r="C757" s="120"/>
      <c r="D757" s="120"/>
      <c r="E757" s="275"/>
      <c r="F757" s="243"/>
      <c r="H757" s="243"/>
      <c r="I757" s="243"/>
      <c r="J757" s="166"/>
    </row>
    <row r="758">
      <c r="A758" s="120"/>
      <c r="C758" s="120"/>
      <c r="D758" s="120"/>
      <c r="E758" s="275"/>
      <c r="F758" s="243"/>
      <c r="H758" s="243"/>
      <c r="I758" s="243"/>
      <c r="J758" s="166"/>
    </row>
    <row r="759">
      <c r="A759" s="120"/>
      <c r="C759" s="120"/>
      <c r="D759" s="120"/>
      <c r="E759" s="275"/>
      <c r="F759" s="243"/>
      <c r="H759" s="243"/>
      <c r="I759" s="243"/>
      <c r="J759" s="166"/>
    </row>
    <row r="760">
      <c r="A760" s="120"/>
      <c r="C760" s="120"/>
      <c r="D760" s="120"/>
      <c r="E760" s="275"/>
      <c r="F760" s="243"/>
      <c r="H760" s="243"/>
      <c r="I760" s="243"/>
      <c r="J760" s="166"/>
    </row>
    <row r="761">
      <c r="A761" s="120"/>
      <c r="C761" s="120"/>
      <c r="D761" s="120"/>
      <c r="E761" s="275"/>
      <c r="F761" s="243"/>
      <c r="H761" s="243"/>
      <c r="I761" s="243"/>
      <c r="J761" s="166"/>
    </row>
    <row r="762">
      <c r="A762" s="120"/>
      <c r="C762" s="120"/>
      <c r="D762" s="120"/>
      <c r="E762" s="275"/>
      <c r="F762" s="243"/>
      <c r="H762" s="243"/>
      <c r="I762" s="243"/>
      <c r="J762" s="166"/>
    </row>
    <row r="763">
      <c r="A763" s="120"/>
      <c r="C763" s="120"/>
      <c r="D763" s="120"/>
      <c r="E763" s="275"/>
      <c r="F763" s="243"/>
      <c r="H763" s="243"/>
      <c r="I763" s="243"/>
      <c r="J763" s="166"/>
    </row>
    <row r="764">
      <c r="A764" s="120"/>
      <c r="C764" s="120"/>
      <c r="D764" s="120"/>
      <c r="E764" s="275"/>
      <c r="F764" s="243"/>
      <c r="H764" s="243"/>
      <c r="I764" s="243"/>
      <c r="J764" s="166"/>
    </row>
    <row r="765">
      <c r="A765" s="120"/>
      <c r="C765" s="120"/>
      <c r="D765" s="120"/>
      <c r="E765" s="275"/>
      <c r="F765" s="243"/>
      <c r="H765" s="243"/>
      <c r="I765" s="243"/>
      <c r="J765" s="166"/>
    </row>
    <row r="766">
      <c r="A766" s="120"/>
      <c r="C766" s="120"/>
      <c r="D766" s="120"/>
      <c r="E766" s="275"/>
      <c r="F766" s="243"/>
      <c r="H766" s="243"/>
      <c r="I766" s="243"/>
      <c r="J766" s="166"/>
    </row>
    <row r="767">
      <c r="A767" s="120"/>
      <c r="C767" s="120"/>
      <c r="D767" s="120"/>
      <c r="E767" s="275"/>
      <c r="F767" s="243"/>
      <c r="H767" s="243"/>
      <c r="I767" s="243"/>
      <c r="J767" s="166"/>
    </row>
    <row r="768">
      <c r="A768" s="120"/>
      <c r="C768" s="120"/>
      <c r="D768" s="120"/>
      <c r="E768" s="275"/>
      <c r="F768" s="243"/>
      <c r="H768" s="243"/>
      <c r="I768" s="243"/>
      <c r="J768" s="166"/>
    </row>
    <row r="769">
      <c r="A769" s="120"/>
      <c r="C769" s="120"/>
      <c r="D769" s="120"/>
      <c r="E769" s="275"/>
      <c r="F769" s="243"/>
      <c r="H769" s="243"/>
      <c r="I769" s="243"/>
      <c r="J769" s="166"/>
    </row>
    <row r="770">
      <c r="A770" s="120"/>
      <c r="C770" s="120"/>
      <c r="D770" s="120"/>
      <c r="E770" s="275"/>
      <c r="F770" s="243"/>
      <c r="H770" s="243"/>
      <c r="I770" s="243"/>
      <c r="J770" s="166"/>
    </row>
    <row r="771">
      <c r="A771" s="120"/>
      <c r="C771" s="120"/>
      <c r="D771" s="120"/>
      <c r="E771" s="275"/>
      <c r="F771" s="243"/>
      <c r="H771" s="243"/>
      <c r="I771" s="243"/>
      <c r="J771" s="166"/>
    </row>
    <row r="772">
      <c r="A772" s="120"/>
      <c r="C772" s="120"/>
      <c r="D772" s="120"/>
      <c r="E772" s="275"/>
      <c r="F772" s="243"/>
      <c r="H772" s="243"/>
      <c r="I772" s="243"/>
      <c r="J772" s="166"/>
    </row>
    <row r="773">
      <c r="A773" s="120"/>
      <c r="C773" s="120"/>
      <c r="D773" s="120"/>
      <c r="E773" s="275"/>
      <c r="F773" s="243"/>
      <c r="H773" s="243"/>
      <c r="I773" s="243"/>
      <c r="J773" s="166"/>
    </row>
    <row r="774">
      <c r="A774" s="120"/>
      <c r="C774" s="120"/>
      <c r="D774" s="120"/>
      <c r="E774" s="275"/>
      <c r="F774" s="243"/>
      <c r="H774" s="243"/>
      <c r="I774" s="243"/>
      <c r="J774" s="166"/>
    </row>
    <row r="775">
      <c r="A775" s="120"/>
      <c r="C775" s="120"/>
      <c r="D775" s="120"/>
      <c r="E775" s="275"/>
      <c r="F775" s="243"/>
      <c r="H775" s="243"/>
      <c r="I775" s="243"/>
      <c r="J775" s="166"/>
    </row>
    <row r="776">
      <c r="A776" s="120"/>
      <c r="C776" s="120"/>
      <c r="D776" s="120"/>
      <c r="E776" s="275"/>
      <c r="F776" s="243"/>
      <c r="H776" s="243"/>
      <c r="I776" s="243"/>
      <c r="J776" s="166"/>
    </row>
    <row r="777">
      <c r="A777" s="120"/>
      <c r="C777" s="120"/>
      <c r="D777" s="120"/>
      <c r="E777" s="275"/>
      <c r="F777" s="243"/>
      <c r="H777" s="243"/>
      <c r="I777" s="243"/>
      <c r="J777" s="166"/>
    </row>
    <row r="778">
      <c r="A778" s="120"/>
      <c r="C778" s="120"/>
      <c r="D778" s="120"/>
      <c r="E778" s="275"/>
      <c r="F778" s="243"/>
      <c r="H778" s="243"/>
      <c r="I778" s="243"/>
      <c r="J778" s="166"/>
    </row>
    <row r="779">
      <c r="A779" s="120"/>
      <c r="C779" s="120"/>
      <c r="D779" s="120"/>
      <c r="E779" s="275"/>
      <c r="F779" s="243"/>
      <c r="H779" s="243"/>
      <c r="I779" s="243"/>
      <c r="J779" s="166"/>
    </row>
    <row r="780">
      <c r="A780" s="120"/>
      <c r="C780" s="120"/>
      <c r="D780" s="120"/>
      <c r="E780" s="275"/>
      <c r="F780" s="243"/>
      <c r="H780" s="243"/>
      <c r="I780" s="243"/>
      <c r="J780" s="166"/>
    </row>
    <row r="781">
      <c r="A781" s="120"/>
      <c r="C781" s="120"/>
      <c r="D781" s="120"/>
      <c r="E781" s="275"/>
      <c r="F781" s="243"/>
      <c r="H781" s="243"/>
      <c r="I781" s="243"/>
      <c r="J781" s="166"/>
    </row>
    <row r="782">
      <c r="A782" s="120"/>
      <c r="C782" s="120"/>
      <c r="D782" s="120"/>
      <c r="E782" s="275"/>
      <c r="F782" s="243"/>
      <c r="H782" s="243"/>
      <c r="I782" s="243"/>
      <c r="J782" s="166"/>
    </row>
    <row r="783">
      <c r="A783" s="120"/>
      <c r="C783" s="120"/>
      <c r="D783" s="120"/>
      <c r="E783" s="275"/>
      <c r="F783" s="243"/>
      <c r="H783" s="243"/>
      <c r="I783" s="243"/>
      <c r="J783" s="166"/>
    </row>
    <row r="784">
      <c r="A784" s="120"/>
      <c r="C784" s="120"/>
      <c r="D784" s="120"/>
      <c r="E784" s="275"/>
      <c r="F784" s="243"/>
      <c r="H784" s="243"/>
      <c r="I784" s="243"/>
      <c r="J784" s="166"/>
    </row>
    <row r="785">
      <c r="A785" s="120"/>
      <c r="C785" s="120"/>
      <c r="D785" s="120"/>
      <c r="E785" s="275"/>
      <c r="F785" s="243"/>
      <c r="H785" s="243"/>
      <c r="I785" s="243"/>
      <c r="J785" s="166"/>
    </row>
    <row r="786">
      <c r="A786" s="120"/>
      <c r="C786" s="120"/>
      <c r="D786" s="120"/>
      <c r="E786" s="275"/>
      <c r="F786" s="243"/>
      <c r="H786" s="243"/>
      <c r="I786" s="243"/>
      <c r="J786" s="166"/>
    </row>
    <row r="787">
      <c r="A787" s="120"/>
      <c r="C787" s="120"/>
      <c r="D787" s="120"/>
      <c r="E787" s="275"/>
      <c r="F787" s="243"/>
      <c r="H787" s="243"/>
      <c r="I787" s="243"/>
      <c r="J787" s="166"/>
    </row>
    <row r="788">
      <c r="A788" s="120"/>
      <c r="C788" s="120"/>
      <c r="D788" s="120"/>
      <c r="E788" s="275"/>
      <c r="F788" s="243"/>
      <c r="H788" s="243"/>
      <c r="I788" s="243"/>
      <c r="J788" s="166"/>
    </row>
    <row r="789">
      <c r="A789" s="120"/>
      <c r="C789" s="120"/>
      <c r="D789" s="120"/>
      <c r="E789" s="275"/>
      <c r="F789" s="243"/>
      <c r="H789" s="243"/>
      <c r="I789" s="243"/>
      <c r="J789" s="166"/>
    </row>
    <row r="790">
      <c r="A790" s="120"/>
      <c r="C790" s="120"/>
      <c r="D790" s="120"/>
      <c r="E790" s="275"/>
      <c r="F790" s="243"/>
      <c r="H790" s="243"/>
      <c r="I790" s="243"/>
      <c r="J790" s="166"/>
    </row>
    <row r="791">
      <c r="A791" s="120"/>
      <c r="C791" s="120"/>
      <c r="D791" s="120"/>
      <c r="E791" s="275"/>
      <c r="F791" s="243"/>
      <c r="H791" s="243"/>
      <c r="I791" s="243"/>
      <c r="J791" s="166"/>
    </row>
    <row r="792">
      <c r="A792" s="120"/>
      <c r="C792" s="120"/>
      <c r="D792" s="120"/>
      <c r="E792" s="275"/>
      <c r="F792" s="243"/>
      <c r="H792" s="243"/>
      <c r="I792" s="243"/>
      <c r="J792" s="166"/>
    </row>
    <row r="793">
      <c r="A793" s="120"/>
      <c r="C793" s="120"/>
      <c r="D793" s="120"/>
      <c r="E793" s="275"/>
      <c r="F793" s="243"/>
      <c r="H793" s="243"/>
      <c r="I793" s="243"/>
      <c r="J793" s="166"/>
    </row>
    <row r="794">
      <c r="A794" s="120"/>
      <c r="C794" s="120"/>
      <c r="D794" s="120"/>
      <c r="E794" s="275"/>
      <c r="F794" s="243"/>
      <c r="H794" s="243"/>
      <c r="I794" s="243"/>
      <c r="J794" s="166"/>
    </row>
    <row r="795">
      <c r="A795" s="120"/>
      <c r="C795" s="120"/>
      <c r="D795" s="120"/>
      <c r="E795" s="275"/>
      <c r="F795" s="243"/>
      <c r="H795" s="243"/>
      <c r="I795" s="243"/>
      <c r="J795" s="166"/>
    </row>
    <row r="796">
      <c r="A796" s="120"/>
      <c r="C796" s="120"/>
      <c r="D796" s="120"/>
      <c r="E796" s="275"/>
      <c r="F796" s="243"/>
      <c r="H796" s="243"/>
      <c r="I796" s="243"/>
      <c r="J796" s="166"/>
    </row>
    <row r="797">
      <c r="A797" s="120"/>
      <c r="C797" s="120"/>
      <c r="D797" s="120"/>
      <c r="E797" s="275"/>
      <c r="F797" s="243"/>
      <c r="H797" s="243"/>
      <c r="I797" s="243"/>
      <c r="J797" s="166"/>
    </row>
    <row r="798">
      <c r="A798" s="120"/>
      <c r="C798" s="120"/>
      <c r="D798" s="120"/>
      <c r="E798" s="275"/>
      <c r="F798" s="243"/>
      <c r="H798" s="243"/>
      <c r="I798" s="243"/>
      <c r="J798" s="166"/>
    </row>
    <row r="799">
      <c r="A799" s="120"/>
      <c r="C799" s="120"/>
      <c r="D799" s="120"/>
      <c r="E799" s="275"/>
      <c r="F799" s="243"/>
      <c r="H799" s="243"/>
      <c r="I799" s="243"/>
      <c r="J799" s="166"/>
    </row>
    <row r="800">
      <c r="A800" s="120"/>
      <c r="C800" s="120"/>
      <c r="D800" s="120"/>
      <c r="E800" s="275"/>
      <c r="F800" s="243"/>
      <c r="H800" s="243"/>
      <c r="I800" s="243"/>
      <c r="J800" s="166"/>
    </row>
    <row r="801">
      <c r="A801" s="120"/>
      <c r="C801" s="120"/>
      <c r="D801" s="120"/>
      <c r="E801" s="275"/>
      <c r="F801" s="243"/>
      <c r="H801" s="243"/>
      <c r="I801" s="243"/>
      <c r="J801" s="166"/>
    </row>
    <row r="802">
      <c r="A802" s="120"/>
      <c r="C802" s="120"/>
      <c r="D802" s="120"/>
      <c r="E802" s="275"/>
      <c r="F802" s="243"/>
      <c r="H802" s="243"/>
      <c r="I802" s="243"/>
      <c r="J802" s="166"/>
    </row>
    <row r="803">
      <c r="A803" s="120"/>
      <c r="C803" s="120"/>
      <c r="D803" s="120"/>
      <c r="E803" s="275"/>
      <c r="F803" s="243"/>
      <c r="H803" s="243"/>
      <c r="I803" s="243"/>
      <c r="J803" s="166"/>
    </row>
    <row r="804">
      <c r="A804" s="120"/>
      <c r="C804" s="120"/>
      <c r="D804" s="120"/>
      <c r="E804" s="275"/>
      <c r="F804" s="243"/>
      <c r="H804" s="243"/>
      <c r="I804" s="243"/>
      <c r="J804" s="166"/>
    </row>
    <row r="805">
      <c r="A805" s="120"/>
      <c r="C805" s="120"/>
      <c r="D805" s="120"/>
      <c r="E805" s="275"/>
      <c r="F805" s="243"/>
      <c r="H805" s="243"/>
      <c r="I805" s="243"/>
      <c r="J805" s="166"/>
    </row>
    <row r="806">
      <c r="A806" s="120"/>
      <c r="C806" s="120"/>
      <c r="D806" s="120"/>
      <c r="E806" s="275"/>
      <c r="F806" s="243"/>
      <c r="H806" s="243"/>
      <c r="I806" s="243"/>
      <c r="J806" s="166"/>
    </row>
    <row r="807">
      <c r="A807" s="120"/>
      <c r="C807" s="120"/>
      <c r="D807" s="120"/>
      <c r="E807" s="275"/>
      <c r="F807" s="243"/>
      <c r="H807" s="243"/>
      <c r="I807" s="243"/>
      <c r="J807" s="166"/>
    </row>
    <row r="808">
      <c r="A808" s="120"/>
      <c r="C808" s="120"/>
      <c r="D808" s="120"/>
      <c r="E808" s="275"/>
      <c r="F808" s="243"/>
      <c r="H808" s="243"/>
      <c r="I808" s="243"/>
      <c r="J808" s="166"/>
    </row>
    <row r="809">
      <c r="A809" s="120"/>
      <c r="C809" s="120"/>
      <c r="D809" s="120"/>
      <c r="E809" s="275"/>
      <c r="F809" s="243"/>
      <c r="H809" s="243"/>
      <c r="I809" s="243"/>
      <c r="J809" s="166"/>
    </row>
    <row r="810">
      <c r="A810" s="120"/>
      <c r="C810" s="120"/>
      <c r="D810" s="120"/>
      <c r="E810" s="275"/>
      <c r="F810" s="243"/>
      <c r="H810" s="243"/>
      <c r="I810" s="243"/>
      <c r="J810" s="166"/>
    </row>
    <row r="811">
      <c r="A811" s="120"/>
      <c r="C811" s="120"/>
      <c r="D811" s="120"/>
      <c r="E811" s="275"/>
      <c r="F811" s="243"/>
      <c r="H811" s="243"/>
      <c r="I811" s="243"/>
      <c r="J811" s="166"/>
    </row>
    <row r="812">
      <c r="A812" s="120"/>
      <c r="C812" s="120"/>
      <c r="D812" s="120"/>
      <c r="E812" s="275"/>
      <c r="F812" s="243"/>
      <c r="H812" s="243"/>
      <c r="I812" s="243"/>
      <c r="J812" s="166"/>
    </row>
    <row r="813">
      <c r="A813" s="120"/>
      <c r="C813" s="120"/>
      <c r="D813" s="120"/>
      <c r="E813" s="275"/>
      <c r="F813" s="243"/>
      <c r="H813" s="243"/>
      <c r="I813" s="243"/>
      <c r="J813" s="166"/>
    </row>
    <row r="814">
      <c r="A814" s="120"/>
      <c r="C814" s="120"/>
      <c r="D814" s="120"/>
      <c r="E814" s="275"/>
      <c r="F814" s="243"/>
      <c r="H814" s="243"/>
      <c r="I814" s="243"/>
      <c r="J814" s="166"/>
    </row>
    <row r="815">
      <c r="A815" s="120"/>
      <c r="C815" s="120"/>
      <c r="D815" s="120"/>
      <c r="E815" s="275"/>
      <c r="F815" s="243"/>
      <c r="H815" s="243"/>
      <c r="I815" s="243"/>
      <c r="J815" s="166"/>
    </row>
    <row r="816">
      <c r="A816" s="120"/>
      <c r="C816" s="120"/>
      <c r="D816" s="120"/>
      <c r="E816" s="275"/>
      <c r="F816" s="243"/>
      <c r="H816" s="243"/>
      <c r="I816" s="243"/>
      <c r="J816" s="166"/>
    </row>
    <row r="817">
      <c r="A817" s="120"/>
      <c r="C817" s="120"/>
      <c r="D817" s="120"/>
      <c r="E817" s="275"/>
      <c r="F817" s="243"/>
      <c r="H817" s="243"/>
      <c r="I817" s="243"/>
      <c r="J817" s="166"/>
    </row>
    <row r="818">
      <c r="A818" s="120"/>
      <c r="C818" s="120"/>
      <c r="D818" s="120"/>
      <c r="E818" s="275"/>
      <c r="F818" s="243"/>
      <c r="H818" s="243"/>
      <c r="I818" s="243"/>
      <c r="J818" s="166"/>
    </row>
    <row r="819">
      <c r="A819" s="120"/>
      <c r="C819" s="120"/>
      <c r="D819" s="120"/>
      <c r="E819" s="275"/>
      <c r="F819" s="243"/>
      <c r="H819" s="243"/>
      <c r="I819" s="243"/>
      <c r="J819" s="166"/>
    </row>
    <row r="820">
      <c r="A820" s="120"/>
      <c r="C820" s="120"/>
      <c r="D820" s="120"/>
      <c r="E820" s="275"/>
      <c r="F820" s="243"/>
      <c r="H820" s="243"/>
      <c r="I820" s="243"/>
      <c r="J820" s="166"/>
    </row>
    <row r="821">
      <c r="A821" s="120"/>
      <c r="C821" s="120"/>
      <c r="D821" s="120"/>
      <c r="E821" s="275"/>
      <c r="F821" s="243"/>
      <c r="H821" s="243"/>
      <c r="I821" s="243"/>
      <c r="J821" s="166"/>
    </row>
    <row r="822">
      <c r="A822" s="120"/>
      <c r="C822" s="120"/>
      <c r="D822" s="120"/>
      <c r="E822" s="275"/>
      <c r="F822" s="243"/>
      <c r="H822" s="243"/>
      <c r="I822" s="243"/>
      <c r="J822" s="166"/>
    </row>
    <row r="823">
      <c r="A823" s="120"/>
      <c r="C823" s="120"/>
      <c r="D823" s="120"/>
      <c r="E823" s="275"/>
      <c r="F823" s="243"/>
      <c r="H823" s="243"/>
      <c r="I823" s="243"/>
      <c r="J823" s="166"/>
    </row>
    <row r="824">
      <c r="A824" s="120"/>
      <c r="C824" s="120"/>
      <c r="D824" s="120"/>
      <c r="E824" s="275"/>
      <c r="F824" s="243"/>
      <c r="H824" s="243"/>
      <c r="I824" s="243"/>
      <c r="J824" s="166"/>
    </row>
    <row r="825">
      <c r="A825" s="120"/>
      <c r="C825" s="120"/>
      <c r="D825" s="120"/>
      <c r="E825" s="275"/>
      <c r="F825" s="243"/>
      <c r="H825" s="243"/>
      <c r="I825" s="243"/>
      <c r="J825" s="166"/>
    </row>
    <row r="826">
      <c r="A826" s="120"/>
      <c r="C826" s="120"/>
      <c r="D826" s="120"/>
      <c r="E826" s="275"/>
      <c r="F826" s="243"/>
      <c r="H826" s="243"/>
      <c r="I826" s="243"/>
      <c r="J826" s="166"/>
    </row>
    <row r="827">
      <c r="A827" s="120"/>
      <c r="C827" s="120"/>
      <c r="D827" s="120"/>
      <c r="E827" s="275"/>
      <c r="F827" s="243"/>
      <c r="H827" s="243"/>
      <c r="I827" s="243"/>
      <c r="J827" s="166"/>
    </row>
    <row r="828">
      <c r="A828" s="120"/>
      <c r="C828" s="120"/>
      <c r="D828" s="120"/>
      <c r="E828" s="275"/>
      <c r="F828" s="243"/>
      <c r="H828" s="243"/>
      <c r="I828" s="243"/>
      <c r="J828" s="166"/>
    </row>
    <row r="829">
      <c r="A829" s="120"/>
      <c r="C829" s="120"/>
      <c r="D829" s="120"/>
      <c r="E829" s="275"/>
      <c r="F829" s="243"/>
      <c r="H829" s="243"/>
      <c r="I829" s="243"/>
      <c r="J829" s="166"/>
    </row>
    <row r="830">
      <c r="A830" s="120"/>
      <c r="C830" s="120"/>
      <c r="D830" s="120"/>
      <c r="E830" s="275"/>
      <c r="F830" s="243"/>
      <c r="H830" s="243"/>
      <c r="I830" s="243"/>
      <c r="J830" s="166"/>
    </row>
    <row r="831">
      <c r="A831" s="120"/>
      <c r="C831" s="120"/>
      <c r="D831" s="120"/>
      <c r="E831" s="275"/>
      <c r="F831" s="243"/>
      <c r="H831" s="243"/>
      <c r="I831" s="243"/>
      <c r="J831" s="166"/>
    </row>
    <row r="832">
      <c r="A832" s="120"/>
      <c r="C832" s="120"/>
      <c r="D832" s="120"/>
      <c r="E832" s="275"/>
      <c r="F832" s="243"/>
      <c r="H832" s="243"/>
      <c r="I832" s="243"/>
      <c r="J832" s="166"/>
    </row>
    <row r="833">
      <c r="A833" s="120"/>
      <c r="C833" s="120"/>
      <c r="D833" s="120"/>
      <c r="E833" s="275"/>
      <c r="F833" s="243"/>
      <c r="H833" s="243"/>
      <c r="I833" s="243"/>
      <c r="J833" s="166"/>
    </row>
    <row r="834">
      <c r="A834" s="120"/>
      <c r="C834" s="120"/>
      <c r="D834" s="120"/>
      <c r="E834" s="275"/>
      <c r="F834" s="243"/>
      <c r="H834" s="243"/>
      <c r="I834" s="243"/>
      <c r="J834" s="166"/>
    </row>
    <row r="835">
      <c r="A835" s="120"/>
      <c r="C835" s="120"/>
      <c r="D835" s="120"/>
      <c r="E835" s="275"/>
      <c r="F835" s="243"/>
      <c r="H835" s="243"/>
      <c r="I835" s="243"/>
      <c r="J835" s="166"/>
    </row>
    <row r="836">
      <c r="A836" s="120"/>
      <c r="C836" s="120"/>
      <c r="D836" s="120"/>
      <c r="E836" s="275"/>
      <c r="F836" s="243"/>
      <c r="H836" s="243"/>
      <c r="I836" s="243"/>
      <c r="J836" s="166"/>
    </row>
    <row r="837">
      <c r="A837" s="120"/>
      <c r="C837" s="120"/>
      <c r="D837" s="120"/>
      <c r="E837" s="275"/>
      <c r="F837" s="243"/>
      <c r="H837" s="243"/>
      <c r="I837" s="243"/>
      <c r="J837" s="166"/>
    </row>
    <row r="838">
      <c r="A838" s="120"/>
      <c r="C838" s="120"/>
      <c r="D838" s="120"/>
      <c r="E838" s="275"/>
      <c r="F838" s="243"/>
      <c r="H838" s="243"/>
      <c r="I838" s="243"/>
      <c r="J838" s="166"/>
    </row>
    <row r="839">
      <c r="A839" s="120"/>
      <c r="C839" s="120"/>
      <c r="D839" s="120"/>
      <c r="E839" s="275"/>
      <c r="F839" s="243"/>
      <c r="H839" s="243"/>
      <c r="I839" s="243"/>
      <c r="J839" s="166"/>
    </row>
    <row r="840">
      <c r="A840" s="120"/>
      <c r="C840" s="120"/>
      <c r="D840" s="120"/>
      <c r="E840" s="275"/>
      <c r="F840" s="243"/>
      <c r="H840" s="243"/>
      <c r="I840" s="243"/>
      <c r="J840" s="166"/>
    </row>
    <row r="841">
      <c r="A841" s="120"/>
      <c r="C841" s="120"/>
      <c r="D841" s="120"/>
      <c r="E841" s="275"/>
      <c r="F841" s="243"/>
      <c r="H841" s="243"/>
      <c r="I841" s="243"/>
      <c r="J841" s="166"/>
    </row>
    <row r="842">
      <c r="A842" s="120"/>
      <c r="C842" s="120"/>
      <c r="D842" s="120"/>
      <c r="E842" s="275"/>
      <c r="F842" s="243"/>
      <c r="H842" s="243"/>
      <c r="I842" s="243"/>
      <c r="J842" s="166"/>
    </row>
    <row r="843">
      <c r="A843" s="120"/>
      <c r="C843" s="120"/>
      <c r="D843" s="120"/>
      <c r="E843" s="275"/>
      <c r="F843" s="243"/>
      <c r="H843" s="243"/>
      <c r="I843" s="243"/>
      <c r="J843" s="166"/>
    </row>
    <row r="844">
      <c r="A844" s="120"/>
      <c r="C844" s="120"/>
      <c r="D844" s="120"/>
      <c r="E844" s="275"/>
      <c r="F844" s="243"/>
      <c r="H844" s="243"/>
      <c r="I844" s="243"/>
      <c r="J844" s="166"/>
    </row>
    <row r="845">
      <c r="A845" s="120"/>
      <c r="C845" s="120"/>
      <c r="D845" s="120"/>
      <c r="E845" s="275"/>
      <c r="F845" s="243"/>
      <c r="H845" s="243"/>
      <c r="I845" s="243"/>
      <c r="J845" s="166"/>
    </row>
    <row r="846">
      <c r="A846" s="120"/>
      <c r="C846" s="120"/>
      <c r="D846" s="120"/>
      <c r="E846" s="275"/>
      <c r="F846" s="243"/>
      <c r="H846" s="243"/>
      <c r="I846" s="243"/>
      <c r="J846" s="166"/>
    </row>
    <row r="847">
      <c r="A847" s="120"/>
      <c r="C847" s="120"/>
      <c r="D847" s="120"/>
      <c r="E847" s="275"/>
      <c r="F847" s="243"/>
      <c r="H847" s="243"/>
      <c r="I847" s="243"/>
      <c r="J847" s="166"/>
    </row>
    <row r="848">
      <c r="A848" s="120"/>
      <c r="C848" s="120"/>
      <c r="D848" s="120"/>
      <c r="E848" s="275"/>
      <c r="F848" s="243"/>
      <c r="H848" s="243"/>
      <c r="I848" s="243"/>
      <c r="J848" s="166"/>
    </row>
    <row r="849">
      <c r="A849" s="120"/>
      <c r="C849" s="120"/>
      <c r="D849" s="120"/>
      <c r="E849" s="275"/>
      <c r="F849" s="243"/>
      <c r="H849" s="243"/>
      <c r="I849" s="243"/>
      <c r="J849" s="166"/>
    </row>
    <row r="850">
      <c r="A850" s="120"/>
      <c r="C850" s="120"/>
      <c r="D850" s="120"/>
      <c r="E850" s="275"/>
      <c r="F850" s="243"/>
      <c r="H850" s="243"/>
      <c r="I850" s="243"/>
      <c r="J850" s="166"/>
    </row>
    <row r="851">
      <c r="A851" s="120"/>
      <c r="C851" s="120"/>
      <c r="D851" s="120"/>
      <c r="E851" s="275"/>
      <c r="F851" s="243"/>
      <c r="H851" s="243"/>
      <c r="I851" s="243"/>
      <c r="J851" s="166"/>
    </row>
    <row r="852">
      <c r="A852" s="120"/>
      <c r="C852" s="120"/>
      <c r="D852" s="120"/>
      <c r="E852" s="275"/>
      <c r="F852" s="243"/>
      <c r="H852" s="243"/>
      <c r="I852" s="243"/>
      <c r="J852" s="166"/>
    </row>
    <row r="853">
      <c r="A853" s="120"/>
      <c r="C853" s="120"/>
      <c r="D853" s="120"/>
      <c r="E853" s="275"/>
      <c r="F853" s="243"/>
      <c r="H853" s="243"/>
      <c r="I853" s="243"/>
      <c r="J853" s="166"/>
    </row>
    <row r="854">
      <c r="A854" s="120"/>
      <c r="C854" s="120"/>
      <c r="D854" s="120"/>
      <c r="E854" s="275"/>
      <c r="F854" s="243"/>
      <c r="H854" s="243"/>
      <c r="I854" s="243"/>
      <c r="J854" s="166"/>
    </row>
    <row r="855">
      <c r="A855" s="120"/>
      <c r="C855" s="120"/>
      <c r="D855" s="120"/>
      <c r="E855" s="275"/>
      <c r="F855" s="243"/>
      <c r="H855" s="243"/>
      <c r="I855" s="243"/>
      <c r="J855" s="166"/>
    </row>
    <row r="856">
      <c r="A856" s="120"/>
      <c r="C856" s="120"/>
      <c r="D856" s="120"/>
      <c r="E856" s="275"/>
      <c r="F856" s="243"/>
      <c r="H856" s="243"/>
      <c r="I856" s="243"/>
      <c r="J856" s="166"/>
    </row>
    <row r="857">
      <c r="A857" s="120"/>
      <c r="C857" s="120"/>
      <c r="D857" s="120"/>
      <c r="E857" s="275"/>
      <c r="F857" s="243"/>
      <c r="H857" s="243"/>
      <c r="I857" s="243"/>
      <c r="J857" s="166"/>
    </row>
    <row r="858">
      <c r="A858" s="120"/>
      <c r="C858" s="120"/>
      <c r="D858" s="120"/>
      <c r="E858" s="275"/>
      <c r="F858" s="243"/>
      <c r="H858" s="243"/>
      <c r="I858" s="243"/>
      <c r="J858" s="166"/>
    </row>
    <row r="859">
      <c r="A859" s="120"/>
      <c r="C859" s="120"/>
      <c r="D859" s="120"/>
      <c r="E859" s="275"/>
      <c r="F859" s="243"/>
      <c r="H859" s="243"/>
      <c r="I859" s="243"/>
      <c r="J859" s="166"/>
    </row>
    <row r="860">
      <c r="A860" s="120"/>
      <c r="C860" s="120"/>
      <c r="D860" s="120"/>
      <c r="E860" s="275"/>
      <c r="F860" s="243"/>
      <c r="H860" s="243"/>
      <c r="I860" s="243"/>
      <c r="J860" s="166"/>
    </row>
    <row r="861">
      <c r="A861" s="120"/>
      <c r="C861" s="120"/>
      <c r="D861" s="120"/>
      <c r="E861" s="275"/>
      <c r="F861" s="243"/>
      <c r="H861" s="243"/>
      <c r="I861" s="243"/>
      <c r="J861" s="166"/>
    </row>
    <row r="862">
      <c r="A862" s="120"/>
      <c r="C862" s="120"/>
      <c r="D862" s="120"/>
      <c r="E862" s="275"/>
      <c r="F862" s="243"/>
      <c r="H862" s="243"/>
      <c r="I862" s="243"/>
      <c r="J862" s="166"/>
    </row>
    <row r="863">
      <c r="A863" s="120"/>
      <c r="C863" s="120"/>
      <c r="D863" s="120"/>
      <c r="E863" s="275"/>
      <c r="F863" s="243"/>
      <c r="H863" s="243"/>
      <c r="I863" s="243"/>
      <c r="J863" s="166"/>
    </row>
    <row r="864">
      <c r="A864" s="120"/>
      <c r="C864" s="120"/>
      <c r="D864" s="120"/>
      <c r="E864" s="275"/>
      <c r="F864" s="243"/>
      <c r="H864" s="243"/>
      <c r="I864" s="243"/>
      <c r="J864" s="166"/>
    </row>
    <row r="865">
      <c r="A865" s="120"/>
      <c r="C865" s="120"/>
      <c r="D865" s="120"/>
      <c r="E865" s="275"/>
      <c r="F865" s="243"/>
      <c r="H865" s="243"/>
      <c r="I865" s="243"/>
      <c r="J865" s="166"/>
    </row>
    <row r="866">
      <c r="A866" s="120"/>
      <c r="C866" s="120"/>
      <c r="D866" s="120"/>
      <c r="E866" s="275"/>
      <c r="F866" s="243"/>
      <c r="H866" s="243"/>
      <c r="I866" s="243"/>
      <c r="J866" s="166"/>
    </row>
    <row r="867">
      <c r="A867" s="120"/>
      <c r="C867" s="120"/>
      <c r="D867" s="120"/>
      <c r="E867" s="275"/>
      <c r="F867" s="243"/>
      <c r="H867" s="243"/>
      <c r="I867" s="243"/>
      <c r="J867" s="166"/>
    </row>
    <row r="868">
      <c r="A868" s="120"/>
      <c r="C868" s="120"/>
      <c r="D868" s="120"/>
      <c r="E868" s="275"/>
      <c r="F868" s="243"/>
      <c r="H868" s="243"/>
      <c r="I868" s="243"/>
      <c r="J868" s="166"/>
    </row>
    <row r="869">
      <c r="A869" s="120"/>
      <c r="C869" s="120"/>
      <c r="D869" s="120"/>
      <c r="E869" s="275"/>
      <c r="F869" s="243"/>
      <c r="H869" s="243"/>
      <c r="I869" s="243"/>
      <c r="J869" s="166"/>
    </row>
    <row r="870">
      <c r="A870" s="120"/>
      <c r="C870" s="120"/>
      <c r="D870" s="120"/>
      <c r="E870" s="275"/>
      <c r="F870" s="243"/>
      <c r="H870" s="243"/>
      <c r="I870" s="243"/>
      <c r="J870" s="166"/>
    </row>
    <row r="871">
      <c r="A871" s="120"/>
      <c r="C871" s="120"/>
      <c r="D871" s="120"/>
      <c r="E871" s="275"/>
      <c r="F871" s="243"/>
      <c r="H871" s="243"/>
      <c r="I871" s="243"/>
      <c r="J871" s="166"/>
    </row>
    <row r="872">
      <c r="A872" s="120"/>
      <c r="C872" s="120"/>
      <c r="D872" s="120"/>
      <c r="E872" s="275"/>
      <c r="F872" s="243"/>
      <c r="H872" s="243"/>
      <c r="I872" s="243"/>
      <c r="J872" s="166"/>
    </row>
    <row r="873">
      <c r="A873" s="120"/>
      <c r="C873" s="120"/>
      <c r="D873" s="120"/>
      <c r="E873" s="275"/>
      <c r="F873" s="243"/>
      <c r="H873" s="243"/>
      <c r="I873" s="243"/>
      <c r="J873" s="166"/>
    </row>
    <row r="874">
      <c r="A874" s="120"/>
      <c r="C874" s="120"/>
      <c r="D874" s="120"/>
      <c r="E874" s="275"/>
      <c r="F874" s="243"/>
      <c r="H874" s="243"/>
      <c r="I874" s="243"/>
      <c r="J874" s="166"/>
    </row>
    <row r="875">
      <c r="A875" s="120"/>
      <c r="C875" s="120"/>
      <c r="D875" s="120"/>
      <c r="E875" s="275"/>
      <c r="F875" s="243"/>
      <c r="H875" s="243"/>
      <c r="I875" s="243"/>
      <c r="J875" s="166"/>
    </row>
    <row r="876">
      <c r="A876" s="120"/>
      <c r="C876" s="120"/>
      <c r="D876" s="120"/>
      <c r="E876" s="275"/>
      <c r="F876" s="243"/>
      <c r="H876" s="243"/>
      <c r="I876" s="243"/>
      <c r="J876" s="166"/>
    </row>
    <row r="877">
      <c r="A877" s="120"/>
      <c r="C877" s="120"/>
      <c r="D877" s="120"/>
      <c r="E877" s="275"/>
      <c r="F877" s="243"/>
      <c r="H877" s="243"/>
      <c r="I877" s="243"/>
      <c r="J877" s="166"/>
    </row>
    <row r="878">
      <c r="A878" s="120"/>
      <c r="C878" s="120"/>
      <c r="D878" s="120"/>
      <c r="E878" s="275"/>
      <c r="F878" s="243"/>
      <c r="H878" s="243"/>
      <c r="I878" s="243"/>
      <c r="J878" s="166"/>
    </row>
    <row r="879">
      <c r="A879" s="120"/>
      <c r="C879" s="120"/>
      <c r="D879" s="120"/>
      <c r="E879" s="275"/>
      <c r="F879" s="243"/>
      <c r="H879" s="243"/>
      <c r="I879" s="243"/>
      <c r="J879" s="166"/>
    </row>
    <row r="880">
      <c r="A880" s="120"/>
      <c r="C880" s="120"/>
      <c r="D880" s="120"/>
      <c r="E880" s="275"/>
      <c r="F880" s="243"/>
      <c r="H880" s="243"/>
      <c r="I880" s="243"/>
      <c r="J880" s="166"/>
    </row>
    <row r="881">
      <c r="A881" s="120"/>
      <c r="C881" s="120"/>
      <c r="D881" s="120"/>
      <c r="E881" s="275"/>
      <c r="F881" s="243"/>
      <c r="H881" s="243"/>
      <c r="I881" s="243"/>
      <c r="J881" s="166"/>
    </row>
    <row r="882">
      <c r="A882" s="120"/>
      <c r="C882" s="120"/>
      <c r="D882" s="120"/>
      <c r="E882" s="275"/>
      <c r="F882" s="243"/>
      <c r="H882" s="243"/>
      <c r="I882" s="243"/>
      <c r="J882" s="166"/>
    </row>
    <row r="883">
      <c r="A883" s="120"/>
      <c r="C883" s="120"/>
      <c r="D883" s="120"/>
      <c r="E883" s="275"/>
      <c r="F883" s="243"/>
      <c r="H883" s="243"/>
      <c r="I883" s="243"/>
      <c r="J883" s="166"/>
    </row>
    <row r="884">
      <c r="A884" s="120"/>
      <c r="C884" s="120"/>
      <c r="D884" s="120"/>
      <c r="E884" s="275"/>
      <c r="F884" s="243"/>
      <c r="H884" s="243"/>
      <c r="I884" s="243"/>
      <c r="J884" s="166"/>
    </row>
    <row r="885">
      <c r="A885" s="120"/>
      <c r="C885" s="120"/>
      <c r="D885" s="120"/>
      <c r="E885" s="275"/>
      <c r="F885" s="243"/>
      <c r="H885" s="243"/>
      <c r="I885" s="243"/>
      <c r="J885" s="166"/>
    </row>
    <row r="886">
      <c r="A886" s="120"/>
      <c r="C886" s="120"/>
      <c r="D886" s="120"/>
      <c r="E886" s="275"/>
      <c r="F886" s="243"/>
      <c r="H886" s="243"/>
      <c r="I886" s="243"/>
      <c r="J886" s="166"/>
    </row>
    <row r="887">
      <c r="A887" s="120"/>
      <c r="C887" s="120"/>
      <c r="D887" s="120"/>
      <c r="E887" s="275"/>
      <c r="F887" s="243"/>
      <c r="H887" s="243"/>
      <c r="I887" s="243"/>
      <c r="J887" s="166"/>
    </row>
    <row r="888">
      <c r="A888" s="120"/>
      <c r="C888" s="120"/>
      <c r="D888" s="120"/>
      <c r="E888" s="275"/>
      <c r="F888" s="243"/>
      <c r="H888" s="243"/>
      <c r="I888" s="243"/>
      <c r="J888" s="166"/>
    </row>
    <row r="889">
      <c r="A889" s="120"/>
      <c r="C889" s="120"/>
      <c r="D889" s="120"/>
      <c r="E889" s="275"/>
      <c r="F889" s="243"/>
      <c r="H889" s="243"/>
      <c r="I889" s="243"/>
      <c r="J889" s="166"/>
    </row>
    <row r="890">
      <c r="A890" s="120"/>
      <c r="C890" s="120"/>
      <c r="D890" s="120"/>
      <c r="E890" s="275"/>
      <c r="F890" s="243"/>
      <c r="H890" s="243"/>
      <c r="I890" s="243"/>
      <c r="J890" s="166"/>
    </row>
    <row r="891">
      <c r="A891" s="120"/>
      <c r="C891" s="120"/>
      <c r="D891" s="120"/>
      <c r="E891" s="275"/>
      <c r="F891" s="243"/>
      <c r="H891" s="243"/>
      <c r="I891" s="243"/>
      <c r="J891" s="166"/>
    </row>
    <row r="892">
      <c r="A892" s="120"/>
      <c r="C892" s="120"/>
      <c r="D892" s="120"/>
      <c r="E892" s="275"/>
      <c r="F892" s="243"/>
      <c r="H892" s="243"/>
      <c r="I892" s="243"/>
      <c r="J892" s="166"/>
    </row>
    <row r="893">
      <c r="A893" s="120"/>
      <c r="C893" s="120"/>
      <c r="D893" s="120"/>
      <c r="E893" s="275"/>
      <c r="F893" s="243"/>
      <c r="H893" s="243"/>
      <c r="I893" s="243"/>
      <c r="J893" s="166"/>
    </row>
    <row r="894">
      <c r="A894" s="120"/>
      <c r="C894" s="120"/>
      <c r="D894" s="120"/>
      <c r="E894" s="275"/>
      <c r="F894" s="243"/>
      <c r="H894" s="243"/>
      <c r="I894" s="243"/>
      <c r="J894" s="166"/>
    </row>
    <row r="895">
      <c r="A895" s="120"/>
      <c r="C895" s="120"/>
      <c r="D895" s="120"/>
      <c r="E895" s="275"/>
      <c r="F895" s="243"/>
      <c r="H895" s="243"/>
      <c r="I895" s="243"/>
      <c r="J895" s="166"/>
    </row>
    <row r="896">
      <c r="A896" s="120"/>
      <c r="C896" s="120"/>
      <c r="D896" s="120"/>
      <c r="E896" s="275"/>
      <c r="F896" s="243"/>
      <c r="H896" s="243"/>
      <c r="I896" s="243"/>
      <c r="J896" s="166"/>
    </row>
    <row r="897">
      <c r="A897" s="120"/>
      <c r="C897" s="120"/>
      <c r="D897" s="120"/>
      <c r="E897" s="275"/>
      <c r="F897" s="243"/>
      <c r="H897" s="243"/>
      <c r="I897" s="243"/>
      <c r="J897" s="166"/>
    </row>
    <row r="898">
      <c r="A898" s="120"/>
      <c r="C898" s="120"/>
      <c r="D898" s="120"/>
      <c r="E898" s="275"/>
      <c r="F898" s="243"/>
      <c r="H898" s="243"/>
      <c r="I898" s="243"/>
      <c r="J898" s="166"/>
    </row>
    <row r="899">
      <c r="A899" s="120"/>
      <c r="C899" s="120"/>
      <c r="D899" s="120"/>
      <c r="E899" s="275"/>
      <c r="F899" s="243"/>
      <c r="H899" s="243"/>
      <c r="I899" s="243"/>
      <c r="J899" s="166"/>
    </row>
    <row r="900">
      <c r="A900" s="120"/>
      <c r="C900" s="120"/>
      <c r="D900" s="120"/>
      <c r="E900" s="275"/>
      <c r="F900" s="243"/>
      <c r="H900" s="243"/>
      <c r="I900" s="243"/>
      <c r="J900" s="166"/>
    </row>
    <row r="901">
      <c r="A901" s="120"/>
      <c r="C901" s="120"/>
      <c r="D901" s="120"/>
      <c r="E901" s="275"/>
      <c r="F901" s="243"/>
      <c r="H901" s="243"/>
      <c r="I901" s="243"/>
      <c r="J901" s="166"/>
    </row>
    <row r="902">
      <c r="A902" s="120"/>
      <c r="C902" s="120"/>
      <c r="D902" s="120"/>
      <c r="E902" s="275"/>
      <c r="F902" s="243"/>
      <c r="H902" s="243"/>
      <c r="I902" s="243"/>
      <c r="J902" s="166"/>
    </row>
    <row r="903">
      <c r="A903" s="120"/>
      <c r="C903" s="120"/>
      <c r="D903" s="120"/>
      <c r="E903" s="275"/>
      <c r="F903" s="243"/>
      <c r="H903" s="243"/>
      <c r="I903" s="243"/>
      <c r="J903" s="166"/>
    </row>
    <row r="904">
      <c r="A904" s="120"/>
      <c r="C904" s="120"/>
      <c r="D904" s="120"/>
      <c r="E904" s="275"/>
      <c r="F904" s="243"/>
      <c r="H904" s="243"/>
      <c r="I904" s="243"/>
      <c r="J904" s="166"/>
    </row>
    <row r="905">
      <c r="A905" s="120"/>
      <c r="C905" s="120"/>
      <c r="D905" s="120"/>
      <c r="E905" s="275"/>
      <c r="F905" s="243"/>
      <c r="H905" s="243"/>
      <c r="I905" s="243"/>
      <c r="J905" s="166"/>
    </row>
    <row r="906">
      <c r="A906" s="120"/>
      <c r="C906" s="120"/>
      <c r="D906" s="120"/>
      <c r="E906" s="275"/>
      <c r="F906" s="243"/>
      <c r="H906" s="243"/>
      <c r="I906" s="243"/>
      <c r="J906" s="166"/>
    </row>
    <row r="907">
      <c r="A907" s="120"/>
      <c r="C907" s="120"/>
      <c r="D907" s="120"/>
      <c r="E907" s="275"/>
      <c r="F907" s="243"/>
      <c r="H907" s="243"/>
      <c r="I907" s="243"/>
      <c r="J907" s="166"/>
    </row>
    <row r="908">
      <c r="A908" s="120"/>
      <c r="C908" s="120"/>
      <c r="D908" s="120"/>
      <c r="E908" s="275"/>
      <c r="F908" s="243"/>
      <c r="H908" s="243"/>
      <c r="I908" s="243"/>
      <c r="J908" s="166"/>
    </row>
    <row r="909">
      <c r="A909" s="120"/>
      <c r="C909" s="120"/>
      <c r="D909" s="120"/>
      <c r="E909" s="275"/>
      <c r="F909" s="243"/>
      <c r="H909" s="243"/>
      <c r="I909" s="243"/>
      <c r="J909" s="166"/>
    </row>
    <row r="910">
      <c r="A910" s="120"/>
      <c r="C910" s="120"/>
      <c r="D910" s="120"/>
      <c r="E910" s="275"/>
      <c r="F910" s="243"/>
      <c r="H910" s="243"/>
      <c r="I910" s="243"/>
      <c r="J910" s="166"/>
    </row>
    <row r="911">
      <c r="A911" s="120"/>
      <c r="C911" s="120"/>
      <c r="D911" s="120"/>
      <c r="E911" s="275"/>
      <c r="F911" s="243"/>
      <c r="H911" s="243"/>
      <c r="I911" s="243"/>
      <c r="J911" s="166"/>
    </row>
    <row r="912">
      <c r="A912" s="120"/>
      <c r="C912" s="120"/>
      <c r="D912" s="120"/>
      <c r="E912" s="275"/>
      <c r="F912" s="243"/>
      <c r="H912" s="243"/>
      <c r="I912" s="243"/>
      <c r="J912" s="166"/>
    </row>
    <row r="913">
      <c r="A913" s="120"/>
      <c r="C913" s="120"/>
      <c r="D913" s="120"/>
      <c r="E913" s="275"/>
      <c r="F913" s="243"/>
      <c r="H913" s="243"/>
      <c r="I913" s="243"/>
      <c r="J913" s="166"/>
    </row>
    <row r="914">
      <c r="A914" s="120"/>
      <c r="C914" s="120"/>
      <c r="D914" s="120"/>
      <c r="E914" s="275"/>
      <c r="F914" s="243"/>
      <c r="H914" s="243"/>
      <c r="I914" s="243"/>
      <c r="J914" s="166"/>
    </row>
    <row r="915">
      <c r="A915" s="120"/>
      <c r="C915" s="120"/>
      <c r="D915" s="120"/>
      <c r="E915" s="275"/>
      <c r="F915" s="243"/>
      <c r="H915" s="243"/>
      <c r="I915" s="243"/>
      <c r="J915" s="166"/>
    </row>
    <row r="916">
      <c r="A916" s="120"/>
      <c r="C916" s="120"/>
      <c r="D916" s="120"/>
      <c r="E916" s="275"/>
      <c r="F916" s="243"/>
      <c r="H916" s="243"/>
      <c r="I916" s="243"/>
      <c r="J916" s="166"/>
    </row>
    <row r="917">
      <c r="A917" s="120"/>
      <c r="C917" s="120"/>
      <c r="D917" s="120"/>
      <c r="E917" s="275"/>
      <c r="F917" s="243"/>
      <c r="H917" s="243"/>
      <c r="I917" s="243"/>
      <c r="J917" s="166"/>
    </row>
    <row r="918">
      <c r="A918" s="120"/>
      <c r="C918" s="120"/>
      <c r="D918" s="120"/>
      <c r="E918" s="275"/>
      <c r="F918" s="243"/>
      <c r="H918" s="243"/>
      <c r="I918" s="243"/>
      <c r="J918" s="166"/>
    </row>
    <row r="919">
      <c r="A919" s="120"/>
      <c r="C919" s="120"/>
      <c r="D919" s="120"/>
      <c r="E919" s="275"/>
      <c r="F919" s="243"/>
      <c r="H919" s="243"/>
      <c r="I919" s="243"/>
      <c r="J919" s="166"/>
    </row>
    <row r="920">
      <c r="A920" s="120"/>
      <c r="C920" s="120"/>
      <c r="D920" s="120"/>
      <c r="E920" s="275"/>
      <c r="F920" s="243"/>
      <c r="H920" s="243"/>
      <c r="I920" s="243"/>
      <c r="J920" s="166"/>
    </row>
    <row r="921">
      <c r="A921" s="120"/>
      <c r="C921" s="120"/>
      <c r="D921" s="120"/>
      <c r="E921" s="275"/>
      <c r="F921" s="243"/>
      <c r="H921" s="243"/>
      <c r="I921" s="243"/>
      <c r="J921" s="166"/>
    </row>
    <row r="922">
      <c r="A922" s="120"/>
      <c r="C922" s="120"/>
      <c r="D922" s="120"/>
      <c r="E922" s="275"/>
      <c r="F922" s="243"/>
      <c r="H922" s="243"/>
      <c r="I922" s="243"/>
      <c r="J922" s="166"/>
    </row>
    <row r="923">
      <c r="A923" s="120"/>
      <c r="C923" s="120"/>
      <c r="D923" s="120"/>
      <c r="E923" s="275"/>
      <c r="F923" s="243"/>
      <c r="H923" s="243"/>
      <c r="I923" s="243"/>
      <c r="J923" s="166"/>
    </row>
    <row r="924">
      <c r="A924" s="120"/>
      <c r="C924" s="120"/>
      <c r="D924" s="120"/>
      <c r="E924" s="275"/>
      <c r="F924" s="243"/>
      <c r="H924" s="243"/>
      <c r="I924" s="243"/>
      <c r="J924" s="166"/>
    </row>
    <row r="925">
      <c r="A925" s="120"/>
      <c r="C925" s="120"/>
      <c r="D925" s="120"/>
      <c r="E925" s="275"/>
      <c r="F925" s="243"/>
      <c r="H925" s="243"/>
      <c r="I925" s="243"/>
      <c r="J925" s="166"/>
    </row>
    <row r="926">
      <c r="A926" s="120"/>
      <c r="C926" s="120"/>
      <c r="D926" s="120"/>
      <c r="E926" s="275"/>
      <c r="F926" s="243"/>
      <c r="H926" s="243"/>
      <c r="I926" s="243"/>
      <c r="J926" s="166"/>
    </row>
    <row r="927">
      <c r="A927" s="120"/>
      <c r="C927" s="120"/>
      <c r="D927" s="120"/>
      <c r="E927" s="275"/>
      <c r="F927" s="243"/>
      <c r="H927" s="243"/>
      <c r="I927" s="243"/>
      <c r="J927" s="166"/>
    </row>
    <row r="928">
      <c r="A928" s="120"/>
      <c r="C928" s="120"/>
      <c r="D928" s="120"/>
      <c r="E928" s="275"/>
      <c r="F928" s="243"/>
      <c r="H928" s="243"/>
      <c r="I928" s="243"/>
      <c r="J928" s="166"/>
    </row>
    <row r="929">
      <c r="A929" s="120"/>
      <c r="C929" s="120"/>
      <c r="D929" s="120"/>
      <c r="E929" s="275"/>
      <c r="F929" s="243"/>
      <c r="H929" s="243"/>
      <c r="I929" s="243"/>
      <c r="J929" s="166"/>
    </row>
    <row r="930">
      <c r="A930" s="120"/>
      <c r="C930" s="120"/>
      <c r="D930" s="120"/>
      <c r="E930" s="275"/>
      <c r="F930" s="243"/>
      <c r="H930" s="243"/>
      <c r="I930" s="243"/>
      <c r="J930" s="166"/>
    </row>
    <row r="931">
      <c r="A931" s="120"/>
      <c r="C931" s="120"/>
      <c r="D931" s="120"/>
      <c r="E931" s="275"/>
      <c r="F931" s="243"/>
      <c r="H931" s="243"/>
      <c r="I931" s="243"/>
      <c r="J931" s="166"/>
    </row>
    <row r="932">
      <c r="A932" s="120"/>
      <c r="C932" s="120"/>
      <c r="D932" s="120"/>
      <c r="E932" s="275"/>
      <c r="F932" s="243"/>
      <c r="H932" s="243"/>
      <c r="I932" s="243"/>
      <c r="J932" s="166"/>
    </row>
    <row r="933">
      <c r="A933" s="120"/>
      <c r="C933" s="120"/>
      <c r="D933" s="120"/>
      <c r="E933" s="275"/>
      <c r="F933" s="243"/>
      <c r="H933" s="243"/>
      <c r="I933" s="243"/>
      <c r="J933" s="166"/>
    </row>
    <row r="934">
      <c r="A934" s="120"/>
      <c r="C934" s="120"/>
      <c r="D934" s="120"/>
      <c r="E934" s="275"/>
      <c r="F934" s="243"/>
      <c r="H934" s="243"/>
      <c r="I934" s="243"/>
      <c r="J934" s="166"/>
    </row>
    <row r="935">
      <c r="A935" s="120"/>
      <c r="C935" s="120"/>
      <c r="D935" s="120"/>
      <c r="E935" s="275"/>
      <c r="F935" s="243"/>
      <c r="H935" s="243"/>
      <c r="I935" s="243"/>
      <c r="J935" s="166"/>
    </row>
    <row r="936">
      <c r="A936" s="120"/>
      <c r="C936" s="120"/>
      <c r="D936" s="120"/>
      <c r="E936" s="275"/>
      <c r="F936" s="243"/>
      <c r="H936" s="243"/>
      <c r="I936" s="243"/>
      <c r="J936" s="166"/>
    </row>
    <row r="937">
      <c r="A937" s="120"/>
      <c r="C937" s="120"/>
      <c r="D937" s="120"/>
      <c r="E937" s="275"/>
      <c r="F937" s="243"/>
      <c r="H937" s="243"/>
      <c r="I937" s="243"/>
      <c r="J937" s="166"/>
    </row>
    <row r="938">
      <c r="A938" s="120"/>
      <c r="C938" s="120"/>
      <c r="D938" s="120"/>
      <c r="E938" s="275"/>
      <c r="F938" s="243"/>
      <c r="H938" s="243"/>
      <c r="I938" s="243"/>
      <c r="J938" s="166"/>
    </row>
    <row r="939">
      <c r="A939" s="120"/>
      <c r="C939" s="120"/>
      <c r="D939" s="120"/>
      <c r="E939" s="275"/>
      <c r="F939" s="243"/>
      <c r="H939" s="243"/>
      <c r="I939" s="243"/>
      <c r="J939" s="166"/>
    </row>
    <row r="940">
      <c r="A940" s="120"/>
      <c r="C940" s="120"/>
      <c r="D940" s="120"/>
      <c r="E940" s="275"/>
      <c r="F940" s="243"/>
      <c r="H940" s="243"/>
      <c r="I940" s="243"/>
      <c r="J940" s="166"/>
    </row>
    <row r="941">
      <c r="A941" s="120"/>
      <c r="C941" s="120"/>
      <c r="D941" s="120"/>
      <c r="E941" s="275"/>
      <c r="F941" s="243"/>
      <c r="H941" s="243"/>
      <c r="I941" s="243"/>
      <c r="J941" s="166"/>
    </row>
    <row r="942">
      <c r="A942" s="120"/>
      <c r="C942" s="120"/>
      <c r="D942" s="120"/>
      <c r="E942" s="275"/>
      <c r="F942" s="243"/>
      <c r="H942" s="243"/>
      <c r="I942" s="243"/>
      <c r="J942" s="166"/>
    </row>
    <row r="943">
      <c r="A943" s="120"/>
      <c r="C943" s="120"/>
      <c r="D943" s="120"/>
      <c r="E943" s="275"/>
      <c r="F943" s="243"/>
      <c r="H943" s="243"/>
      <c r="I943" s="243"/>
      <c r="J943" s="166"/>
    </row>
    <row r="944">
      <c r="A944" s="120"/>
      <c r="C944" s="120"/>
      <c r="D944" s="120"/>
      <c r="E944" s="275"/>
      <c r="F944" s="243"/>
      <c r="H944" s="243"/>
      <c r="I944" s="243"/>
      <c r="J944" s="166"/>
    </row>
    <row r="945">
      <c r="A945" s="120"/>
      <c r="C945" s="120"/>
      <c r="D945" s="120"/>
      <c r="E945" s="275"/>
      <c r="F945" s="243"/>
      <c r="H945" s="243"/>
      <c r="I945" s="243"/>
      <c r="J945" s="166"/>
    </row>
    <row r="946">
      <c r="A946" s="120"/>
      <c r="C946" s="120"/>
      <c r="D946" s="120"/>
      <c r="E946" s="275"/>
      <c r="F946" s="243"/>
      <c r="H946" s="243"/>
      <c r="I946" s="243"/>
      <c r="J946" s="166"/>
    </row>
    <row r="947">
      <c r="A947" s="120"/>
      <c r="C947" s="120"/>
      <c r="D947" s="120"/>
      <c r="E947" s="275"/>
      <c r="F947" s="243"/>
      <c r="H947" s="243"/>
      <c r="I947" s="243"/>
      <c r="J947" s="166"/>
    </row>
    <row r="948">
      <c r="A948" s="120"/>
      <c r="C948" s="120"/>
      <c r="D948" s="120"/>
      <c r="E948" s="275"/>
      <c r="F948" s="243"/>
      <c r="H948" s="243"/>
      <c r="I948" s="243"/>
      <c r="J948" s="166"/>
    </row>
    <row r="949">
      <c r="A949" s="120"/>
      <c r="C949" s="120"/>
      <c r="D949" s="120"/>
      <c r="E949" s="275"/>
      <c r="F949" s="243"/>
      <c r="H949" s="243"/>
      <c r="I949" s="243"/>
      <c r="J949" s="166"/>
    </row>
    <row r="950">
      <c r="A950" s="120"/>
      <c r="C950" s="120"/>
      <c r="D950" s="120"/>
      <c r="E950" s="275"/>
      <c r="F950" s="243"/>
      <c r="H950" s="243"/>
      <c r="I950" s="243"/>
      <c r="J950" s="166"/>
    </row>
    <row r="951">
      <c r="A951" s="120"/>
      <c r="C951" s="120"/>
      <c r="D951" s="120"/>
      <c r="E951" s="275"/>
      <c r="F951" s="243"/>
      <c r="H951" s="243"/>
      <c r="I951" s="243"/>
      <c r="J951" s="166"/>
    </row>
    <row r="952">
      <c r="A952" s="120"/>
      <c r="C952" s="120"/>
      <c r="D952" s="120"/>
      <c r="E952" s="275"/>
      <c r="F952" s="243"/>
      <c r="H952" s="243"/>
      <c r="I952" s="243"/>
      <c r="J952" s="166"/>
    </row>
    <row r="953">
      <c r="A953" s="120"/>
      <c r="C953" s="120"/>
      <c r="D953" s="120"/>
      <c r="E953" s="275"/>
      <c r="F953" s="243"/>
      <c r="H953" s="243"/>
      <c r="I953" s="243"/>
      <c r="J953" s="166"/>
    </row>
    <row r="954">
      <c r="A954" s="120"/>
      <c r="C954" s="120"/>
      <c r="D954" s="120"/>
      <c r="E954" s="275"/>
      <c r="F954" s="243"/>
      <c r="H954" s="243"/>
      <c r="I954" s="243"/>
      <c r="J954" s="166"/>
    </row>
    <row r="955">
      <c r="A955" s="120"/>
      <c r="C955" s="120"/>
      <c r="D955" s="120"/>
      <c r="E955" s="275"/>
      <c r="F955" s="243"/>
      <c r="H955" s="243"/>
      <c r="I955" s="243"/>
      <c r="J955" s="166"/>
    </row>
    <row r="956">
      <c r="A956" s="120"/>
      <c r="C956" s="120"/>
      <c r="D956" s="120"/>
      <c r="E956" s="275"/>
      <c r="F956" s="243"/>
      <c r="H956" s="243"/>
      <c r="I956" s="243"/>
      <c r="J956" s="166"/>
    </row>
    <row r="957">
      <c r="A957" s="120"/>
      <c r="C957" s="120"/>
      <c r="D957" s="120"/>
      <c r="E957" s="275"/>
      <c r="F957" s="243"/>
      <c r="H957" s="243"/>
      <c r="I957" s="243"/>
      <c r="J957" s="166"/>
    </row>
    <row r="958">
      <c r="A958" s="120"/>
      <c r="C958" s="120"/>
      <c r="D958" s="120"/>
      <c r="E958" s="275"/>
      <c r="F958" s="243"/>
      <c r="H958" s="243"/>
      <c r="I958" s="243"/>
      <c r="J958" s="166"/>
    </row>
    <row r="959">
      <c r="A959" s="120"/>
      <c r="C959" s="120"/>
      <c r="D959" s="120"/>
      <c r="E959" s="275"/>
      <c r="F959" s="243"/>
      <c r="H959" s="243"/>
      <c r="I959" s="243"/>
      <c r="J959" s="166"/>
    </row>
    <row r="960">
      <c r="A960" s="120"/>
      <c r="C960" s="120"/>
      <c r="D960" s="120"/>
      <c r="E960" s="275"/>
      <c r="F960" s="243"/>
      <c r="H960" s="243"/>
      <c r="I960" s="243"/>
      <c r="J960" s="166"/>
    </row>
    <row r="961">
      <c r="A961" s="120"/>
      <c r="C961" s="120"/>
      <c r="D961" s="120"/>
      <c r="E961" s="275"/>
      <c r="F961" s="243"/>
      <c r="H961" s="243"/>
      <c r="I961" s="243"/>
      <c r="J961" s="166"/>
    </row>
    <row r="962">
      <c r="A962" s="120"/>
      <c r="C962" s="120"/>
      <c r="D962" s="120"/>
      <c r="E962" s="275"/>
      <c r="F962" s="243"/>
      <c r="H962" s="243"/>
      <c r="I962" s="243"/>
      <c r="J962" s="166"/>
    </row>
    <row r="963">
      <c r="A963" s="120"/>
      <c r="C963" s="120"/>
      <c r="D963" s="120"/>
      <c r="E963" s="275"/>
      <c r="F963" s="243"/>
      <c r="H963" s="243"/>
      <c r="I963" s="243"/>
      <c r="J963" s="166"/>
    </row>
    <row r="964">
      <c r="A964" s="120"/>
      <c r="C964" s="120"/>
      <c r="D964" s="120"/>
      <c r="E964" s="275"/>
      <c r="F964" s="243"/>
      <c r="H964" s="243"/>
      <c r="I964" s="243"/>
      <c r="J964" s="166"/>
    </row>
    <row r="965">
      <c r="A965" s="120"/>
      <c r="C965" s="120"/>
      <c r="D965" s="120"/>
      <c r="E965" s="275"/>
      <c r="F965" s="243"/>
      <c r="H965" s="243"/>
      <c r="I965" s="243"/>
      <c r="J965" s="166"/>
    </row>
    <row r="966">
      <c r="A966" s="120"/>
      <c r="C966" s="120"/>
      <c r="D966" s="120"/>
      <c r="E966" s="275"/>
      <c r="F966" s="243"/>
      <c r="H966" s="243"/>
      <c r="I966" s="243"/>
      <c r="J966" s="166"/>
    </row>
    <row r="967">
      <c r="A967" s="120"/>
      <c r="C967" s="120"/>
      <c r="D967" s="120"/>
      <c r="E967" s="275"/>
      <c r="F967" s="243"/>
      <c r="H967" s="243"/>
      <c r="I967" s="243"/>
      <c r="J967" s="166"/>
    </row>
    <row r="968">
      <c r="A968" s="120"/>
      <c r="C968" s="120"/>
      <c r="D968" s="120"/>
      <c r="E968" s="275"/>
      <c r="F968" s="243"/>
      <c r="H968" s="243"/>
      <c r="I968" s="243"/>
      <c r="J968" s="166"/>
    </row>
    <row r="969">
      <c r="A969" s="120"/>
      <c r="C969" s="120"/>
      <c r="D969" s="120"/>
      <c r="E969" s="275"/>
      <c r="F969" s="243"/>
      <c r="H969" s="243"/>
      <c r="I969" s="243"/>
      <c r="J969" s="166"/>
    </row>
  </sheetData>
  <hyperlinks>
    <hyperlink r:id="rId1" ref="J5"/>
    <hyperlink r:id="rId2" ref="J6"/>
    <hyperlink r:id="rId3" ref="J8"/>
    <hyperlink r:id="rId4" ref="J11"/>
    <hyperlink r:id="rId5" ref="J12"/>
    <hyperlink r:id="rId6" ref="J16"/>
    <hyperlink r:id="rId7" ref="J17"/>
    <hyperlink r:id="rId8" ref="J21"/>
    <hyperlink r:id="rId9" ref="J25"/>
    <hyperlink r:id="rId10" ref="J27"/>
    <hyperlink r:id="rId11" ref="J30"/>
    <hyperlink r:id="rId12" ref="J32"/>
  </hyperlinks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3.88"/>
    <col customWidth="1" min="2" max="2" width="16.75"/>
    <col customWidth="1" min="3" max="4" width="7.88"/>
    <col customWidth="1" min="5" max="5" width="5.38"/>
    <col customWidth="1" min="6" max="6" width="12.25"/>
    <col customWidth="1" min="7" max="7" width="14.5"/>
    <col hidden="1" min="8" max="9" width="12.63"/>
    <col customWidth="1" hidden="1" min="10" max="10" width="21.38"/>
  </cols>
  <sheetData>
    <row r="1" ht="39.0" hidden="1" customHeight="1">
      <c r="A1" s="219" t="s">
        <v>34</v>
      </c>
      <c r="B1" s="219" t="s">
        <v>52</v>
      </c>
      <c r="C1" s="220"/>
      <c r="D1" s="220" t="s">
        <v>9</v>
      </c>
      <c r="E1" s="221" t="s">
        <v>10</v>
      </c>
      <c r="F1" s="222" t="s">
        <v>11</v>
      </c>
      <c r="G1" s="219" t="s">
        <v>53</v>
      </c>
      <c r="H1" s="223" t="s">
        <v>54</v>
      </c>
      <c r="I1" s="223" t="s">
        <v>53</v>
      </c>
      <c r="J1" s="224" t="s">
        <v>55</v>
      </c>
      <c r="K1" s="276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</row>
    <row r="2" hidden="1">
      <c r="A2" s="226"/>
      <c r="B2" s="227"/>
      <c r="C2" s="226"/>
      <c r="D2" s="226"/>
      <c r="E2" s="228"/>
      <c r="F2" s="229"/>
      <c r="G2" s="227"/>
      <c r="H2" s="230"/>
      <c r="I2" s="231">
        <v>2.5</v>
      </c>
      <c r="J2" s="232"/>
      <c r="K2" s="277"/>
    </row>
    <row r="3" ht="31.5" customHeight="1">
      <c r="A3" s="233"/>
      <c r="B3" s="234" t="s">
        <v>29</v>
      </c>
      <c r="C3" s="235"/>
      <c r="D3" s="235"/>
      <c r="E3" s="236">
        <v>1.0</v>
      </c>
      <c r="F3" s="237">
        <f>sum(G5:G965)</f>
        <v>7616375</v>
      </c>
      <c r="G3" s="237">
        <f>E3*F3</f>
        <v>7616375</v>
      </c>
      <c r="H3" s="237"/>
      <c r="I3" s="237">
        <f>SUM(I5:I43)</f>
        <v>0</v>
      </c>
      <c r="J3" s="238"/>
      <c r="K3" s="277"/>
    </row>
    <row r="4" ht="19.5" customHeight="1">
      <c r="A4" s="239" t="s">
        <v>57</v>
      </c>
      <c r="B4" s="240" t="s">
        <v>81</v>
      </c>
      <c r="D4" s="239"/>
      <c r="F4" s="242">
        <f>sum(G5:G43)</f>
        <v>7616375</v>
      </c>
      <c r="G4" s="247"/>
      <c r="H4" s="244"/>
      <c r="I4" s="245"/>
      <c r="J4" s="246"/>
      <c r="K4" s="27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</row>
    <row r="5" ht="19.5" customHeight="1">
      <c r="A5" s="123"/>
      <c r="C5" s="123"/>
      <c r="D5" s="248"/>
      <c r="E5" s="248"/>
      <c r="F5" s="250"/>
      <c r="H5" s="251"/>
      <c r="I5" s="243"/>
      <c r="J5" s="252"/>
      <c r="K5" s="277"/>
    </row>
    <row r="6" ht="19.5" customHeight="1">
      <c r="A6" s="123"/>
      <c r="B6" s="127" t="s">
        <v>82</v>
      </c>
      <c r="C6" s="123"/>
      <c r="D6" s="248" t="s">
        <v>83</v>
      </c>
      <c r="E6" s="248">
        <v>1.0</v>
      </c>
      <c r="F6" s="250">
        <v>1458000.0</v>
      </c>
      <c r="G6" s="243">
        <f t="shared" ref="G6:G35" si="1">E6*F6</f>
        <v>1458000</v>
      </c>
      <c r="H6" s="251"/>
      <c r="I6" s="243"/>
      <c r="J6" s="252"/>
      <c r="K6" s="277"/>
    </row>
    <row r="7" ht="19.5" customHeight="1">
      <c r="A7" s="123"/>
      <c r="B7" s="127" t="s">
        <v>84</v>
      </c>
      <c r="D7" s="127" t="s">
        <v>83</v>
      </c>
      <c r="E7" s="262">
        <v>1.0</v>
      </c>
      <c r="F7" s="250">
        <f>919600+367900</f>
        <v>1287500</v>
      </c>
      <c r="G7" s="243">
        <f t="shared" si="1"/>
        <v>1287500</v>
      </c>
      <c r="H7" s="251"/>
      <c r="I7" s="243"/>
      <c r="J7" s="252"/>
      <c r="K7" s="278" t="s">
        <v>85</v>
      </c>
    </row>
    <row r="8" ht="19.5" customHeight="1">
      <c r="A8" s="123"/>
      <c r="B8" s="127" t="s">
        <v>86</v>
      </c>
      <c r="D8" s="127" t="s">
        <v>83</v>
      </c>
      <c r="E8" s="262">
        <v>1.0</v>
      </c>
      <c r="F8" s="250">
        <v>2238700.0</v>
      </c>
      <c r="G8" s="243">
        <f t="shared" si="1"/>
        <v>2238700</v>
      </c>
      <c r="H8" s="251"/>
      <c r="I8" s="243"/>
      <c r="J8" s="252"/>
      <c r="K8" s="278" t="s">
        <v>87</v>
      </c>
    </row>
    <row r="9" ht="19.5" customHeight="1">
      <c r="A9" s="123"/>
      <c r="B9" s="127" t="s">
        <v>88</v>
      </c>
      <c r="D9" s="127" t="s">
        <v>83</v>
      </c>
      <c r="E9" s="262">
        <v>1.0</v>
      </c>
      <c r="F9" s="250">
        <f>119500+146200</f>
        <v>265700</v>
      </c>
      <c r="G9" s="243">
        <f t="shared" si="1"/>
        <v>265700</v>
      </c>
      <c r="H9" s="251"/>
      <c r="I9" s="243"/>
      <c r="J9" s="252"/>
      <c r="K9" s="278" t="s">
        <v>89</v>
      </c>
      <c r="L9" s="279" t="s">
        <v>90</v>
      </c>
    </row>
    <row r="10" ht="19.5" customHeight="1">
      <c r="A10" s="123"/>
      <c r="B10" s="127" t="s">
        <v>91</v>
      </c>
      <c r="D10" s="127" t="s">
        <v>83</v>
      </c>
      <c r="E10" s="262">
        <v>1.0</v>
      </c>
      <c r="F10" s="250">
        <f>8000+5000+2500+15500
+9900+8500+3000+14000</f>
        <v>66400</v>
      </c>
      <c r="G10" s="243">
        <f t="shared" si="1"/>
        <v>66400</v>
      </c>
      <c r="H10" s="251"/>
      <c r="I10" s="243"/>
      <c r="J10" s="252"/>
      <c r="K10" s="278" t="s">
        <v>92</v>
      </c>
      <c r="L10" s="279" t="s">
        <v>93</v>
      </c>
      <c r="M10" s="279" t="s">
        <v>94</v>
      </c>
    </row>
    <row r="11" ht="19.5" customHeight="1">
      <c r="A11" s="123"/>
      <c r="B11" s="127" t="s">
        <v>95</v>
      </c>
      <c r="D11" s="127" t="s">
        <v>83</v>
      </c>
      <c r="E11" s="262">
        <v>1.0</v>
      </c>
      <c r="F11" s="250">
        <v>75000.0</v>
      </c>
      <c r="G11" s="243">
        <f t="shared" si="1"/>
        <v>75000</v>
      </c>
      <c r="H11" s="251"/>
      <c r="I11" s="243"/>
      <c r="J11" s="252"/>
      <c r="K11" s="278" t="s">
        <v>96</v>
      </c>
    </row>
    <row r="12" ht="19.5" customHeight="1">
      <c r="A12" s="123"/>
      <c r="B12" s="127" t="s">
        <v>97</v>
      </c>
      <c r="D12" s="127" t="s">
        <v>83</v>
      </c>
      <c r="E12" s="248">
        <v>1.0</v>
      </c>
      <c r="F12" s="250">
        <v>20000.0</v>
      </c>
      <c r="G12" s="243">
        <f t="shared" si="1"/>
        <v>20000</v>
      </c>
      <c r="H12" s="250"/>
      <c r="I12" s="243"/>
      <c r="J12" s="252"/>
      <c r="K12" s="278" t="s">
        <v>93</v>
      </c>
    </row>
    <row r="13" ht="19.5" customHeight="1">
      <c r="A13" s="123"/>
      <c r="B13" s="280" t="s">
        <v>98</v>
      </c>
      <c r="D13" s="248" t="s">
        <v>83</v>
      </c>
      <c r="E13" s="262">
        <v>1.0</v>
      </c>
      <c r="F13" s="250">
        <v>105000.0</v>
      </c>
      <c r="G13" s="243">
        <f t="shared" si="1"/>
        <v>105000</v>
      </c>
      <c r="H13" s="250"/>
      <c r="I13" s="243"/>
      <c r="J13" s="281"/>
      <c r="K13" s="278" t="s">
        <v>93</v>
      </c>
    </row>
    <row r="14" ht="19.5" customHeight="1">
      <c r="A14" s="123"/>
      <c r="B14" s="280" t="s">
        <v>99</v>
      </c>
      <c r="D14" s="248" t="s">
        <v>83</v>
      </c>
      <c r="E14" s="262">
        <v>1.0</v>
      </c>
      <c r="F14" s="250">
        <v>101500.0</v>
      </c>
      <c r="G14" s="243">
        <f t="shared" si="1"/>
        <v>101500</v>
      </c>
      <c r="H14" s="250"/>
      <c r="I14" s="243"/>
      <c r="J14" s="281"/>
      <c r="K14" s="278" t="s">
        <v>100</v>
      </c>
    </row>
    <row r="15" ht="19.5" customHeight="1">
      <c r="A15" s="123"/>
      <c r="B15" s="280" t="s">
        <v>101</v>
      </c>
      <c r="D15" s="248" t="s">
        <v>83</v>
      </c>
      <c r="E15" s="262">
        <v>1.0</v>
      </c>
      <c r="F15" s="250">
        <v>615000.0</v>
      </c>
      <c r="G15" s="243">
        <f t="shared" si="1"/>
        <v>615000</v>
      </c>
      <c r="H15" s="250"/>
      <c r="I15" s="243"/>
      <c r="J15" s="281"/>
      <c r="K15" s="278" t="s">
        <v>102</v>
      </c>
    </row>
    <row r="16" ht="19.5" customHeight="1">
      <c r="A16" s="123"/>
      <c r="B16" s="263" t="s">
        <v>103</v>
      </c>
      <c r="D16" s="248" t="s">
        <v>83</v>
      </c>
      <c r="E16" s="262">
        <v>1.0</v>
      </c>
      <c r="F16" s="250">
        <v>238275.0</v>
      </c>
      <c r="G16" s="243">
        <f t="shared" si="1"/>
        <v>238275</v>
      </c>
      <c r="H16" s="265"/>
      <c r="I16" s="243"/>
      <c r="J16" s="266"/>
      <c r="K16" s="278" t="s">
        <v>102</v>
      </c>
    </row>
    <row r="17">
      <c r="A17" s="269"/>
      <c r="B17" s="263" t="s">
        <v>104</v>
      </c>
      <c r="C17" s="269"/>
      <c r="D17" s="248" t="s">
        <v>83</v>
      </c>
      <c r="E17" s="262">
        <v>1.0</v>
      </c>
      <c r="F17" s="265">
        <v>220800.0</v>
      </c>
      <c r="G17" s="243">
        <f t="shared" si="1"/>
        <v>220800</v>
      </c>
      <c r="H17" s="265"/>
      <c r="I17" s="270"/>
      <c r="J17" s="271"/>
      <c r="K17" s="278" t="s">
        <v>102</v>
      </c>
    </row>
    <row r="18">
      <c r="A18" s="269"/>
      <c r="B18" s="263" t="s">
        <v>105</v>
      </c>
      <c r="C18" s="277"/>
      <c r="D18" s="248" t="s">
        <v>83</v>
      </c>
      <c r="E18" s="262">
        <v>1.0</v>
      </c>
      <c r="F18" s="265">
        <v>95000.0</v>
      </c>
      <c r="G18" s="243">
        <f t="shared" si="1"/>
        <v>95000</v>
      </c>
      <c r="H18" s="265"/>
      <c r="I18" s="270"/>
      <c r="J18" s="282"/>
      <c r="K18" s="278" t="s">
        <v>102</v>
      </c>
    </row>
    <row r="19">
      <c r="A19" s="269"/>
      <c r="B19" s="263" t="s">
        <v>106</v>
      </c>
      <c r="C19" s="269"/>
      <c r="D19" s="248" t="s">
        <v>83</v>
      </c>
      <c r="E19" s="262">
        <v>1.0</v>
      </c>
      <c r="F19" s="265">
        <v>22500.0</v>
      </c>
      <c r="G19" s="243">
        <f t="shared" si="1"/>
        <v>22500</v>
      </c>
      <c r="H19" s="265"/>
      <c r="I19" s="270"/>
      <c r="J19" s="283"/>
      <c r="K19" s="284" t="s">
        <v>107</v>
      </c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</row>
    <row r="20">
      <c r="A20" s="269"/>
      <c r="B20" s="127" t="s">
        <v>108</v>
      </c>
      <c r="D20" s="248" t="s">
        <v>83</v>
      </c>
      <c r="E20" s="262">
        <v>1.0</v>
      </c>
      <c r="F20" s="265">
        <v>179000.0</v>
      </c>
      <c r="G20" s="243">
        <f t="shared" si="1"/>
        <v>179000</v>
      </c>
      <c r="H20" s="285"/>
      <c r="I20" s="270"/>
      <c r="J20" s="283"/>
      <c r="K20" s="278" t="s">
        <v>102</v>
      </c>
    </row>
    <row r="21">
      <c r="A21" s="269"/>
      <c r="B21" s="127" t="s">
        <v>109</v>
      </c>
      <c r="C21" s="269"/>
      <c r="D21" s="248" t="s">
        <v>83</v>
      </c>
      <c r="E21" s="262">
        <v>1.0</v>
      </c>
      <c r="F21" s="265">
        <v>50000.0</v>
      </c>
      <c r="G21" s="243">
        <f t="shared" si="1"/>
        <v>50000</v>
      </c>
      <c r="H21" s="285"/>
      <c r="I21" s="270"/>
      <c r="J21" s="283"/>
      <c r="K21" s="278" t="s">
        <v>102</v>
      </c>
    </row>
    <row r="22">
      <c r="A22" s="269"/>
      <c r="B22" s="127" t="s">
        <v>110</v>
      </c>
      <c r="C22" s="269"/>
      <c r="D22" s="248" t="s">
        <v>83</v>
      </c>
      <c r="E22" s="262">
        <v>1.0</v>
      </c>
      <c r="F22" s="265">
        <v>45000.0</v>
      </c>
      <c r="G22" s="243">
        <f t="shared" si="1"/>
        <v>45000</v>
      </c>
      <c r="H22" s="265"/>
      <c r="I22" s="270"/>
      <c r="J22" s="273"/>
      <c r="K22" s="278" t="s">
        <v>102</v>
      </c>
    </row>
    <row r="23">
      <c r="A23" s="269"/>
      <c r="B23" s="127" t="s">
        <v>111</v>
      </c>
      <c r="C23" s="269"/>
      <c r="D23" s="248" t="s">
        <v>83</v>
      </c>
      <c r="E23" s="262">
        <v>1.0</v>
      </c>
      <c r="F23" s="265">
        <v>2000.0</v>
      </c>
      <c r="G23" s="243">
        <f t="shared" si="1"/>
        <v>2000</v>
      </c>
      <c r="H23" s="265"/>
      <c r="I23" s="270"/>
      <c r="J23" s="273"/>
      <c r="K23" s="278" t="s">
        <v>102</v>
      </c>
    </row>
    <row r="24">
      <c r="A24" s="269"/>
      <c r="B24" s="127" t="s">
        <v>112</v>
      </c>
      <c r="C24" s="269"/>
      <c r="D24" s="248" t="s">
        <v>83</v>
      </c>
      <c r="E24" s="262">
        <v>1.0</v>
      </c>
      <c r="F24" s="265">
        <v>6500.0</v>
      </c>
      <c r="G24" s="243">
        <f t="shared" si="1"/>
        <v>6500</v>
      </c>
      <c r="H24" s="265"/>
      <c r="I24" s="270"/>
      <c r="J24" s="273"/>
      <c r="K24" s="278" t="s">
        <v>102</v>
      </c>
    </row>
    <row r="25">
      <c r="A25" s="269"/>
      <c r="B25" s="127" t="s">
        <v>105</v>
      </c>
      <c r="C25" s="269"/>
      <c r="D25" s="248" t="s">
        <v>83</v>
      </c>
      <c r="E25" s="262">
        <v>1.0</v>
      </c>
      <c r="F25" s="265">
        <v>65000.0</v>
      </c>
      <c r="G25" s="243">
        <f t="shared" si="1"/>
        <v>65000</v>
      </c>
      <c r="H25" s="285"/>
      <c r="I25" s="270"/>
      <c r="J25" s="283"/>
      <c r="K25" s="278" t="s">
        <v>102</v>
      </c>
    </row>
    <row r="26">
      <c r="A26" s="269"/>
      <c r="B26" s="263" t="s">
        <v>106</v>
      </c>
      <c r="C26" s="269"/>
      <c r="D26" s="248" t="s">
        <v>83</v>
      </c>
      <c r="E26" s="262">
        <v>1.0</v>
      </c>
      <c r="F26" s="265">
        <f>22500+9000</f>
        <v>31500</v>
      </c>
      <c r="G26" s="243">
        <f t="shared" si="1"/>
        <v>31500</v>
      </c>
      <c r="H26" s="285"/>
      <c r="I26" s="270"/>
      <c r="J26" s="274"/>
      <c r="K26" s="278" t="s">
        <v>102</v>
      </c>
    </row>
    <row r="27">
      <c r="A27" s="269"/>
      <c r="B27" s="263" t="s">
        <v>108</v>
      </c>
      <c r="C27" s="269"/>
      <c r="D27" s="248" t="s">
        <v>83</v>
      </c>
      <c r="E27" s="262">
        <v>1.0</v>
      </c>
      <c r="F27" s="265">
        <v>93000.0</v>
      </c>
      <c r="G27" s="243">
        <f t="shared" si="1"/>
        <v>93000</v>
      </c>
      <c r="H27" s="265"/>
      <c r="I27" s="270"/>
      <c r="J27" s="266"/>
      <c r="K27" s="278" t="s">
        <v>102</v>
      </c>
      <c r="L27" s="247"/>
      <c r="M27" s="247"/>
      <c r="N27" s="247"/>
      <c r="O27" s="247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</row>
    <row r="28">
      <c r="A28" s="268"/>
      <c r="B28" s="263" t="s">
        <v>110</v>
      </c>
      <c r="C28" s="269"/>
      <c r="D28" s="248" t="s">
        <v>83</v>
      </c>
      <c r="E28" s="262">
        <v>1.0</v>
      </c>
      <c r="F28" s="265">
        <v>90000.0</v>
      </c>
      <c r="G28" s="243">
        <f t="shared" si="1"/>
        <v>90000</v>
      </c>
      <c r="H28" s="265"/>
      <c r="I28" s="270"/>
      <c r="J28" s="283"/>
      <c r="K28" s="278" t="s">
        <v>102</v>
      </c>
    </row>
    <row r="29">
      <c r="A29" s="268"/>
      <c r="B29" s="263" t="s">
        <v>104</v>
      </c>
      <c r="C29" s="269"/>
      <c r="D29" s="248" t="s">
        <v>83</v>
      </c>
      <c r="E29" s="262">
        <v>1.0</v>
      </c>
      <c r="F29" s="265">
        <f>11500+23500+115000</f>
        <v>150000</v>
      </c>
      <c r="G29" s="243">
        <f t="shared" si="1"/>
        <v>150000</v>
      </c>
      <c r="H29" s="265"/>
      <c r="I29" s="270"/>
      <c r="J29" s="271"/>
      <c r="K29" s="278" t="s">
        <v>102</v>
      </c>
    </row>
    <row r="30">
      <c r="A30" s="268"/>
      <c r="B30" s="263" t="s">
        <v>113</v>
      </c>
      <c r="C30" s="269"/>
      <c r="D30" s="248" t="s">
        <v>83</v>
      </c>
      <c r="E30" s="262">
        <v>1.0</v>
      </c>
      <c r="F30" s="265">
        <v>95000.0</v>
      </c>
      <c r="G30" s="243">
        <f t="shared" si="1"/>
        <v>95000</v>
      </c>
      <c r="H30" s="265"/>
      <c r="I30" s="270"/>
      <c r="J30" s="272"/>
      <c r="K30" s="284" t="s">
        <v>102</v>
      </c>
    </row>
    <row r="31">
      <c r="A31" s="268"/>
      <c r="B31" s="263"/>
      <c r="C31" s="269"/>
      <c r="D31" s="248" t="s">
        <v>83</v>
      </c>
      <c r="E31" s="262">
        <v>1.0</v>
      </c>
      <c r="F31" s="265"/>
      <c r="G31" s="243">
        <f t="shared" si="1"/>
        <v>0</v>
      </c>
      <c r="H31" s="265"/>
      <c r="I31" s="270"/>
      <c r="J31" s="273"/>
      <c r="K31" s="277"/>
    </row>
    <row r="32">
      <c r="A32" s="268"/>
      <c r="B32" s="263"/>
      <c r="C32" s="268"/>
      <c r="D32" s="248" t="s">
        <v>83</v>
      </c>
      <c r="E32" s="262">
        <v>1.0</v>
      </c>
      <c r="F32" s="265"/>
      <c r="G32" s="243">
        <f t="shared" si="1"/>
        <v>0</v>
      </c>
      <c r="H32" s="265"/>
      <c r="I32" s="270"/>
      <c r="J32" s="271"/>
      <c r="K32" s="277"/>
    </row>
    <row r="33">
      <c r="A33" s="268"/>
      <c r="B33" s="263"/>
      <c r="C33" s="268"/>
      <c r="D33" s="248" t="s">
        <v>83</v>
      </c>
      <c r="E33" s="262">
        <v>1.0</v>
      </c>
      <c r="F33" s="265"/>
      <c r="G33" s="243">
        <f t="shared" si="1"/>
        <v>0</v>
      </c>
      <c r="H33" s="265"/>
      <c r="I33" s="270"/>
      <c r="J33" s="271"/>
      <c r="K33" s="277"/>
    </row>
    <row r="34">
      <c r="A34" s="268"/>
      <c r="B34" s="263"/>
      <c r="C34" s="268"/>
      <c r="D34" s="248" t="s">
        <v>83</v>
      </c>
      <c r="E34" s="262">
        <v>1.0</v>
      </c>
      <c r="F34" s="265"/>
      <c r="G34" s="243">
        <f t="shared" si="1"/>
        <v>0</v>
      </c>
      <c r="H34" s="265"/>
      <c r="I34" s="270"/>
      <c r="J34" s="274"/>
      <c r="K34" s="277"/>
    </row>
    <row r="35">
      <c r="A35" s="268"/>
      <c r="B35" s="263"/>
      <c r="C35" s="268"/>
      <c r="D35" s="248" t="s">
        <v>83</v>
      </c>
      <c r="E35" s="262">
        <v>1.0</v>
      </c>
      <c r="F35" s="265"/>
      <c r="G35" s="243">
        <f t="shared" si="1"/>
        <v>0</v>
      </c>
      <c r="H35" s="265"/>
      <c r="I35" s="270"/>
      <c r="J35" s="271"/>
      <c r="K35" s="277"/>
    </row>
    <row r="36">
      <c r="A36" s="268"/>
      <c r="B36" s="263"/>
      <c r="C36" s="268"/>
      <c r="D36" s="269"/>
      <c r="E36" s="264"/>
      <c r="F36" s="265"/>
      <c r="H36" s="265"/>
      <c r="I36" s="270"/>
      <c r="J36" s="271"/>
      <c r="K36" s="277"/>
    </row>
    <row r="37">
      <c r="A37" s="268"/>
      <c r="B37" s="263"/>
      <c r="C37" s="268"/>
      <c r="D37" s="269"/>
      <c r="E37" s="264"/>
      <c r="F37" s="265"/>
      <c r="H37" s="265"/>
      <c r="I37" s="270"/>
      <c r="J37" s="271"/>
      <c r="K37" s="277"/>
    </row>
    <row r="38">
      <c r="A38" s="268"/>
      <c r="B38" s="263"/>
      <c r="C38" s="268"/>
      <c r="D38" s="269"/>
      <c r="E38" s="264"/>
      <c r="F38" s="265"/>
      <c r="H38" s="265"/>
      <c r="I38" s="270"/>
      <c r="J38" s="271"/>
      <c r="K38" s="277"/>
    </row>
    <row r="39">
      <c r="A39" s="268"/>
      <c r="B39" s="263"/>
      <c r="C39" s="268"/>
      <c r="D39" s="269"/>
      <c r="E39" s="264"/>
      <c r="F39" s="265"/>
      <c r="H39" s="265"/>
      <c r="I39" s="270"/>
      <c r="J39" s="271"/>
      <c r="K39" s="277"/>
    </row>
    <row r="40">
      <c r="A40" s="268"/>
      <c r="B40" s="263"/>
      <c r="C40" s="268"/>
      <c r="D40" s="269"/>
      <c r="E40" s="264"/>
      <c r="F40" s="265"/>
      <c r="H40" s="265"/>
      <c r="I40" s="270"/>
      <c r="J40" s="271"/>
      <c r="K40" s="277"/>
    </row>
    <row r="41">
      <c r="A41" s="268"/>
      <c r="B41" s="263"/>
      <c r="C41" s="268"/>
      <c r="D41" s="269"/>
      <c r="E41" s="264"/>
      <c r="F41" s="265"/>
      <c r="H41" s="265"/>
      <c r="I41" s="270"/>
      <c r="J41" s="271"/>
      <c r="K41" s="277"/>
    </row>
    <row r="42">
      <c r="A42" s="268"/>
      <c r="B42" s="263"/>
      <c r="C42" s="268"/>
      <c r="D42" s="269"/>
      <c r="E42" s="264"/>
      <c r="F42" s="265"/>
      <c r="H42" s="265"/>
      <c r="I42" s="270"/>
      <c r="J42" s="271"/>
      <c r="K42" s="277"/>
    </row>
    <row r="43">
      <c r="A43" s="268"/>
      <c r="B43" s="263"/>
      <c r="C43" s="268"/>
      <c r="D43" s="269"/>
      <c r="E43" s="264"/>
      <c r="F43" s="265"/>
      <c r="H43" s="265"/>
      <c r="I43" s="270"/>
      <c r="J43" s="271"/>
      <c r="K43" s="277"/>
    </row>
    <row r="44">
      <c r="A44" s="268"/>
      <c r="B44" s="263"/>
      <c r="C44" s="268"/>
      <c r="D44" s="269"/>
      <c r="E44" s="264"/>
      <c r="F44" s="265"/>
      <c r="H44" s="265"/>
      <c r="I44" s="270"/>
      <c r="J44" s="271"/>
      <c r="K44" s="277"/>
    </row>
    <row r="45">
      <c r="A45" s="120"/>
      <c r="C45" s="120"/>
      <c r="D45" s="120"/>
      <c r="E45" s="275"/>
      <c r="F45" s="243"/>
      <c r="H45" s="243"/>
      <c r="I45" s="243"/>
      <c r="J45" s="166"/>
      <c r="K45" s="277"/>
    </row>
    <row r="46">
      <c r="A46" s="120"/>
      <c r="C46" s="120"/>
      <c r="D46" s="120"/>
      <c r="E46" s="275"/>
      <c r="F46" s="243"/>
      <c r="H46" s="243"/>
      <c r="I46" s="243"/>
      <c r="J46" s="166"/>
      <c r="K46" s="277"/>
    </row>
    <row r="47">
      <c r="A47" s="120"/>
      <c r="C47" s="120"/>
      <c r="D47" s="120"/>
      <c r="E47" s="275"/>
      <c r="F47" s="243"/>
      <c r="H47" s="243"/>
      <c r="I47" s="243"/>
      <c r="J47" s="166"/>
      <c r="K47" s="277"/>
    </row>
    <row r="48">
      <c r="A48" s="120"/>
      <c r="C48" s="120"/>
      <c r="D48" s="120"/>
      <c r="E48" s="275"/>
      <c r="F48" s="243"/>
      <c r="H48" s="243"/>
      <c r="I48" s="243"/>
      <c r="J48" s="166"/>
      <c r="K48" s="277"/>
    </row>
    <row r="49">
      <c r="A49" s="120"/>
      <c r="C49" s="120"/>
      <c r="D49" s="120"/>
      <c r="E49" s="275"/>
      <c r="F49" s="243"/>
      <c r="H49" s="243"/>
      <c r="I49" s="243"/>
      <c r="J49" s="166"/>
      <c r="K49" s="277"/>
    </row>
    <row r="50">
      <c r="A50" s="120"/>
      <c r="C50" s="120"/>
      <c r="D50" s="120"/>
      <c r="E50" s="275"/>
      <c r="F50" s="243"/>
      <c r="H50" s="243"/>
      <c r="I50" s="243"/>
      <c r="J50" s="166"/>
      <c r="K50" s="277"/>
    </row>
    <row r="51">
      <c r="A51" s="120"/>
      <c r="C51" s="120"/>
      <c r="D51" s="120"/>
      <c r="E51" s="275"/>
      <c r="F51" s="243"/>
      <c r="H51" s="243"/>
      <c r="I51" s="243"/>
      <c r="J51" s="166"/>
      <c r="K51" s="277"/>
    </row>
    <row r="52">
      <c r="A52" s="120"/>
      <c r="C52" s="120"/>
      <c r="D52" s="120"/>
      <c r="E52" s="275"/>
      <c r="F52" s="243"/>
      <c r="H52" s="243"/>
      <c r="I52" s="243"/>
      <c r="J52" s="166"/>
      <c r="K52" s="277"/>
    </row>
    <row r="53">
      <c r="A53" s="120"/>
      <c r="C53" s="120"/>
      <c r="D53" s="120"/>
      <c r="E53" s="275"/>
      <c r="F53" s="243"/>
      <c r="H53" s="243"/>
      <c r="I53" s="243"/>
      <c r="J53" s="166"/>
      <c r="K53" s="277"/>
    </row>
    <row r="54">
      <c r="A54" s="120"/>
      <c r="C54" s="120"/>
      <c r="D54" s="120"/>
      <c r="E54" s="275"/>
      <c r="F54" s="243"/>
      <c r="H54" s="243"/>
      <c r="I54" s="243"/>
      <c r="J54" s="166"/>
      <c r="K54" s="277"/>
    </row>
    <row r="55">
      <c r="A55" s="120"/>
      <c r="C55" s="120"/>
      <c r="D55" s="120"/>
      <c r="E55" s="275"/>
      <c r="F55" s="243"/>
      <c r="H55" s="243"/>
      <c r="I55" s="243"/>
      <c r="J55" s="166"/>
      <c r="K55" s="277"/>
    </row>
    <row r="56">
      <c r="A56" s="120"/>
      <c r="C56" s="120"/>
      <c r="D56" s="120"/>
      <c r="E56" s="275"/>
      <c r="F56" s="243"/>
      <c r="H56" s="243"/>
      <c r="I56" s="243"/>
      <c r="J56" s="166"/>
      <c r="K56" s="277"/>
    </row>
    <row r="57">
      <c r="A57" s="120"/>
      <c r="C57" s="120"/>
      <c r="D57" s="120"/>
      <c r="E57" s="275"/>
      <c r="F57" s="243"/>
      <c r="H57" s="243"/>
      <c r="I57" s="243"/>
      <c r="J57" s="166"/>
      <c r="K57" s="277"/>
    </row>
    <row r="58">
      <c r="A58" s="120"/>
      <c r="C58" s="120"/>
      <c r="D58" s="120"/>
      <c r="E58" s="275"/>
      <c r="F58" s="243"/>
      <c r="H58" s="243"/>
      <c r="I58" s="243"/>
      <c r="J58" s="166"/>
      <c r="K58" s="277"/>
    </row>
    <row r="59">
      <c r="A59" s="120"/>
      <c r="C59" s="120"/>
      <c r="D59" s="120"/>
      <c r="E59" s="275"/>
      <c r="F59" s="243"/>
      <c r="H59" s="243"/>
      <c r="I59" s="243"/>
      <c r="J59" s="166"/>
      <c r="K59" s="277"/>
    </row>
    <row r="60">
      <c r="A60" s="120"/>
      <c r="C60" s="120"/>
      <c r="D60" s="120"/>
      <c r="E60" s="275"/>
      <c r="F60" s="243"/>
      <c r="H60" s="243"/>
      <c r="I60" s="243"/>
      <c r="J60" s="166"/>
      <c r="K60" s="277"/>
    </row>
    <row r="61">
      <c r="A61" s="120"/>
      <c r="C61" s="120"/>
      <c r="D61" s="120"/>
      <c r="E61" s="275"/>
      <c r="F61" s="243"/>
      <c r="H61" s="243"/>
      <c r="I61" s="243"/>
      <c r="J61" s="166"/>
      <c r="K61" s="277"/>
    </row>
    <row r="62">
      <c r="A62" s="120"/>
      <c r="C62" s="120"/>
      <c r="D62" s="120"/>
      <c r="E62" s="275"/>
      <c r="F62" s="243"/>
      <c r="H62" s="243"/>
      <c r="I62" s="243"/>
      <c r="J62" s="166"/>
      <c r="K62" s="277"/>
    </row>
    <row r="63">
      <c r="A63" s="120"/>
      <c r="C63" s="120"/>
      <c r="D63" s="120"/>
      <c r="E63" s="275"/>
      <c r="F63" s="243"/>
      <c r="H63" s="243"/>
      <c r="I63" s="243"/>
      <c r="J63" s="166"/>
      <c r="K63" s="277"/>
    </row>
    <row r="64">
      <c r="A64" s="120"/>
      <c r="C64" s="120"/>
      <c r="D64" s="120"/>
      <c r="E64" s="275"/>
      <c r="F64" s="243"/>
      <c r="H64" s="243"/>
      <c r="I64" s="243"/>
      <c r="J64" s="166"/>
      <c r="K64" s="277"/>
    </row>
    <row r="65">
      <c r="A65" s="120"/>
      <c r="C65" s="120"/>
      <c r="D65" s="120"/>
      <c r="E65" s="275"/>
      <c r="F65" s="243"/>
      <c r="H65" s="243"/>
      <c r="I65" s="243"/>
      <c r="J65" s="166"/>
      <c r="K65" s="277"/>
    </row>
    <row r="66">
      <c r="A66" s="120"/>
      <c r="C66" s="120"/>
      <c r="D66" s="120"/>
      <c r="E66" s="275"/>
      <c r="F66" s="243"/>
      <c r="H66" s="243"/>
      <c r="I66" s="243"/>
      <c r="J66" s="166"/>
      <c r="K66" s="277"/>
    </row>
    <row r="67">
      <c r="A67" s="120"/>
      <c r="C67" s="120"/>
      <c r="D67" s="120"/>
      <c r="E67" s="275"/>
      <c r="F67" s="243"/>
      <c r="H67" s="243"/>
      <c r="I67" s="243"/>
      <c r="J67" s="166"/>
      <c r="K67" s="277"/>
    </row>
    <row r="68">
      <c r="A68" s="120"/>
      <c r="C68" s="120"/>
      <c r="D68" s="120"/>
      <c r="E68" s="275"/>
      <c r="F68" s="243"/>
      <c r="H68" s="243"/>
      <c r="I68" s="243"/>
      <c r="J68" s="166"/>
      <c r="K68" s="277"/>
    </row>
    <row r="69">
      <c r="A69" s="120"/>
      <c r="C69" s="120"/>
      <c r="D69" s="120"/>
      <c r="E69" s="275"/>
      <c r="F69" s="243"/>
      <c r="H69" s="243"/>
      <c r="I69" s="243"/>
      <c r="J69" s="166"/>
      <c r="K69" s="277"/>
    </row>
    <row r="70">
      <c r="A70" s="120"/>
      <c r="C70" s="120"/>
      <c r="D70" s="120"/>
      <c r="E70" s="275"/>
      <c r="F70" s="243"/>
      <c r="H70" s="243"/>
      <c r="I70" s="243"/>
      <c r="J70" s="166"/>
      <c r="K70" s="277"/>
    </row>
    <row r="71">
      <c r="A71" s="120"/>
      <c r="C71" s="120"/>
      <c r="D71" s="120"/>
      <c r="E71" s="275"/>
      <c r="F71" s="243"/>
      <c r="H71" s="243"/>
      <c r="I71" s="243"/>
      <c r="J71" s="166"/>
      <c r="K71" s="277"/>
    </row>
    <row r="72">
      <c r="A72" s="120"/>
      <c r="C72" s="120"/>
      <c r="D72" s="120"/>
      <c r="E72" s="275"/>
      <c r="F72" s="243"/>
      <c r="H72" s="243"/>
      <c r="I72" s="243"/>
      <c r="J72" s="166"/>
      <c r="K72" s="277"/>
    </row>
    <row r="73">
      <c r="A73" s="120"/>
      <c r="C73" s="120"/>
      <c r="D73" s="120"/>
      <c r="E73" s="275"/>
      <c r="F73" s="243"/>
      <c r="H73" s="243"/>
      <c r="I73" s="243"/>
      <c r="J73" s="166"/>
      <c r="K73" s="277"/>
    </row>
    <row r="74">
      <c r="A74" s="120"/>
      <c r="C74" s="120"/>
      <c r="D74" s="120"/>
      <c r="E74" s="275"/>
      <c r="F74" s="243"/>
      <c r="H74" s="243"/>
      <c r="I74" s="243"/>
      <c r="J74" s="166"/>
      <c r="K74" s="277"/>
    </row>
    <row r="75">
      <c r="A75" s="120"/>
      <c r="C75" s="120"/>
      <c r="D75" s="120"/>
      <c r="E75" s="275"/>
      <c r="F75" s="243"/>
      <c r="H75" s="243"/>
      <c r="I75" s="243"/>
      <c r="J75" s="166"/>
      <c r="K75" s="277"/>
    </row>
    <row r="76">
      <c r="A76" s="120"/>
      <c r="C76" s="120"/>
      <c r="D76" s="120"/>
      <c r="E76" s="275"/>
      <c r="F76" s="243"/>
      <c r="H76" s="243"/>
      <c r="I76" s="243"/>
      <c r="J76" s="166"/>
      <c r="K76" s="277"/>
    </row>
    <row r="77">
      <c r="A77" s="120"/>
      <c r="C77" s="120"/>
      <c r="D77" s="120"/>
      <c r="E77" s="275"/>
      <c r="F77" s="243"/>
      <c r="H77" s="243"/>
      <c r="I77" s="243"/>
      <c r="J77" s="166"/>
      <c r="K77" s="277"/>
    </row>
    <row r="78">
      <c r="A78" s="120"/>
      <c r="C78" s="120"/>
      <c r="D78" s="120"/>
      <c r="E78" s="275"/>
      <c r="F78" s="243"/>
      <c r="H78" s="243"/>
      <c r="I78" s="243"/>
      <c r="J78" s="166"/>
      <c r="K78" s="277"/>
    </row>
    <row r="79">
      <c r="A79" s="120"/>
      <c r="C79" s="120"/>
      <c r="D79" s="120"/>
      <c r="E79" s="275"/>
      <c r="F79" s="243"/>
      <c r="H79" s="243"/>
      <c r="I79" s="243"/>
      <c r="J79" s="166"/>
      <c r="K79" s="277"/>
    </row>
    <row r="80">
      <c r="A80" s="120"/>
      <c r="C80" s="120"/>
      <c r="D80" s="120"/>
      <c r="E80" s="275"/>
      <c r="F80" s="243"/>
      <c r="H80" s="243"/>
      <c r="I80" s="243"/>
      <c r="J80" s="166"/>
      <c r="K80" s="277"/>
    </row>
    <row r="81">
      <c r="A81" s="120"/>
      <c r="C81" s="120"/>
      <c r="D81" s="120"/>
      <c r="E81" s="275"/>
      <c r="F81" s="243"/>
      <c r="H81" s="243"/>
      <c r="I81" s="243"/>
      <c r="J81" s="166"/>
      <c r="K81" s="277"/>
    </row>
    <row r="82">
      <c r="A82" s="120"/>
      <c r="C82" s="120"/>
      <c r="D82" s="120"/>
      <c r="E82" s="275"/>
      <c r="F82" s="243"/>
      <c r="H82" s="243"/>
      <c r="I82" s="243"/>
      <c r="J82" s="166"/>
      <c r="K82" s="277"/>
    </row>
    <row r="83">
      <c r="A83" s="120"/>
      <c r="C83" s="120"/>
      <c r="D83" s="120"/>
      <c r="E83" s="275"/>
      <c r="F83" s="243"/>
      <c r="H83" s="243"/>
      <c r="I83" s="243"/>
      <c r="J83" s="166"/>
      <c r="K83" s="277"/>
    </row>
    <row r="84">
      <c r="A84" s="120"/>
      <c r="C84" s="120"/>
      <c r="D84" s="120"/>
      <c r="E84" s="275"/>
      <c r="F84" s="243"/>
      <c r="H84" s="243"/>
      <c r="I84" s="243"/>
      <c r="J84" s="166"/>
      <c r="K84" s="277"/>
    </row>
    <row r="85">
      <c r="A85" s="120"/>
      <c r="C85" s="120"/>
      <c r="D85" s="120"/>
      <c r="E85" s="275"/>
      <c r="F85" s="243"/>
      <c r="H85" s="243"/>
      <c r="I85" s="243"/>
      <c r="J85" s="166"/>
      <c r="K85" s="277"/>
    </row>
    <row r="86">
      <c r="A86" s="120"/>
      <c r="C86" s="120"/>
      <c r="D86" s="120"/>
      <c r="E86" s="275"/>
      <c r="F86" s="243"/>
      <c r="H86" s="243"/>
      <c r="I86" s="243"/>
      <c r="J86" s="166"/>
      <c r="K86" s="277"/>
    </row>
    <row r="87">
      <c r="A87" s="120"/>
      <c r="C87" s="120"/>
      <c r="D87" s="120"/>
      <c r="E87" s="275"/>
      <c r="F87" s="243"/>
      <c r="H87" s="243"/>
      <c r="I87" s="243"/>
      <c r="J87" s="166"/>
      <c r="K87" s="277"/>
    </row>
    <row r="88">
      <c r="A88" s="120"/>
      <c r="C88" s="120"/>
      <c r="D88" s="120"/>
      <c r="E88" s="275"/>
      <c r="F88" s="243"/>
      <c r="H88" s="243"/>
      <c r="I88" s="243"/>
      <c r="J88" s="166"/>
      <c r="K88" s="277"/>
    </row>
    <row r="89">
      <c r="A89" s="120"/>
      <c r="C89" s="120"/>
      <c r="D89" s="120"/>
      <c r="E89" s="275"/>
      <c r="F89" s="243"/>
      <c r="H89" s="243"/>
      <c r="I89" s="243"/>
      <c r="J89" s="166"/>
      <c r="K89" s="277"/>
    </row>
    <row r="90">
      <c r="A90" s="120"/>
      <c r="C90" s="120"/>
      <c r="D90" s="120"/>
      <c r="E90" s="275"/>
      <c r="F90" s="243"/>
      <c r="H90" s="243"/>
      <c r="I90" s="243"/>
      <c r="J90" s="166"/>
      <c r="K90" s="277"/>
    </row>
    <row r="91">
      <c r="A91" s="120"/>
      <c r="C91" s="120"/>
      <c r="D91" s="120"/>
      <c r="E91" s="275"/>
      <c r="F91" s="243"/>
      <c r="H91" s="243"/>
      <c r="I91" s="243"/>
      <c r="J91" s="166"/>
      <c r="K91" s="277"/>
    </row>
    <row r="92">
      <c r="A92" s="120"/>
      <c r="C92" s="120"/>
      <c r="D92" s="120"/>
      <c r="E92" s="275"/>
      <c r="F92" s="243"/>
      <c r="H92" s="243"/>
      <c r="I92" s="243"/>
      <c r="J92" s="166"/>
      <c r="K92" s="277"/>
    </row>
    <row r="93">
      <c r="A93" s="120"/>
      <c r="C93" s="120"/>
      <c r="D93" s="120"/>
      <c r="E93" s="275"/>
      <c r="F93" s="243"/>
      <c r="H93" s="243"/>
      <c r="I93" s="243"/>
      <c r="J93" s="166"/>
      <c r="K93" s="277"/>
    </row>
    <row r="94">
      <c r="A94" s="120"/>
      <c r="C94" s="120"/>
      <c r="D94" s="120"/>
      <c r="E94" s="275"/>
      <c r="F94" s="243"/>
      <c r="H94" s="243"/>
      <c r="I94" s="243"/>
      <c r="J94" s="166"/>
      <c r="K94" s="277"/>
    </row>
    <row r="95">
      <c r="A95" s="120"/>
      <c r="C95" s="120"/>
      <c r="D95" s="120"/>
      <c r="E95" s="275"/>
      <c r="F95" s="243"/>
      <c r="H95" s="243"/>
      <c r="I95" s="243"/>
      <c r="J95" s="166"/>
      <c r="K95" s="277"/>
    </row>
    <row r="96">
      <c r="A96" s="120"/>
      <c r="C96" s="120"/>
      <c r="D96" s="120"/>
      <c r="E96" s="275"/>
      <c r="F96" s="243"/>
      <c r="H96" s="243"/>
      <c r="I96" s="243"/>
      <c r="J96" s="166"/>
      <c r="K96" s="277"/>
    </row>
    <row r="97">
      <c r="A97" s="120"/>
      <c r="C97" s="120"/>
      <c r="D97" s="120"/>
      <c r="E97" s="275"/>
      <c r="F97" s="243"/>
      <c r="H97" s="243"/>
      <c r="I97" s="243"/>
      <c r="J97" s="166"/>
      <c r="K97" s="277"/>
    </row>
    <row r="98">
      <c r="A98" s="120"/>
      <c r="C98" s="120"/>
      <c r="D98" s="120"/>
      <c r="E98" s="275"/>
      <c r="F98" s="243"/>
      <c r="H98" s="243"/>
      <c r="I98" s="243"/>
      <c r="J98" s="166"/>
      <c r="K98" s="277"/>
    </row>
    <row r="99">
      <c r="A99" s="120"/>
      <c r="C99" s="120"/>
      <c r="D99" s="120"/>
      <c r="E99" s="275"/>
      <c r="F99" s="243"/>
      <c r="H99" s="243"/>
      <c r="I99" s="243"/>
      <c r="J99" s="166"/>
      <c r="K99" s="277"/>
    </row>
    <row r="100">
      <c r="A100" s="120"/>
      <c r="C100" s="120"/>
      <c r="D100" s="120"/>
      <c r="E100" s="275"/>
      <c r="F100" s="243"/>
      <c r="H100" s="243"/>
      <c r="I100" s="243"/>
      <c r="J100" s="166"/>
      <c r="K100" s="277"/>
    </row>
    <row r="101">
      <c r="A101" s="120"/>
      <c r="C101" s="120"/>
      <c r="D101" s="120"/>
      <c r="E101" s="275"/>
      <c r="F101" s="243"/>
      <c r="H101" s="243"/>
      <c r="I101" s="243"/>
      <c r="J101" s="166"/>
      <c r="K101" s="277"/>
    </row>
    <row r="102">
      <c r="A102" s="120"/>
      <c r="C102" s="120"/>
      <c r="D102" s="120"/>
      <c r="E102" s="275"/>
      <c r="F102" s="243"/>
      <c r="H102" s="243"/>
      <c r="I102" s="243"/>
      <c r="J102" s="166"/>
      <c r="K102" s="277"/>
    </row>
    <row r="103">
      <c r="A103" s="120"/>
      <c r="C103" s="120"/>
      <c r="D103" s="120"/>
      <c r="E103" s="275"/>
      <c r="F103" s="243"/>
      <c r="H103" s="243"/>
      <c r="I103" s="243"/>
      <c r="J103" s="166"/>
      <c r="K103" s="277"/>
    </row>
    <row r="104">
      <c r="A104" s="120"/>
      <c r="C104" s="120"/>
      <c r="D104" s="120"/>
      <c r="E104" s="275"/>
      <c r="F104" s="243"/>
      <c r="H104" s="243"/>
      <c r="I104" s="243"/>
      <c r="J104" s="166"/>
      <c r="K104" s="277"/>
    </row>
    <row r="105">
      <c r="A105" s="120"/>
      <c r="C105" s="120"/>
      <c r="D105" s="120"/>
      <c r="E105" s="275"/>
      <c r="F105" s="243"/>
      <c r="H105" s="243"/>
      <c r="I105" s="243"/>
      <c r="J105" s="166"/>
      <c r="K105" s="277"/>
    </row>
    <row r="106">
      <c r="A106" s="120"/>
      <c r="C106" s="120"/>
      <c r="D106" s="120"/>
      <c r="E106" s="275"/>
      <c r="F106" s="243"/>
      <c r="H106" s="243"/>
      <c r="I106" s="243"/>
      <c r="J106" s="166"/>
      <c r="K106" s="277"/>
    </row>
    <row r="107">
      <c r="A107" s="120"/>
      <c r="C107" s="120"/>
      <c r="D107" s="120"/>
      <c r="E107" s="275"/>
      <c r="F107" s="243"/>
      <c r="H107" s="243"/>
      <c r="I107" s="243"/>
      <c r="J107" s="166"/>
      <c r="K107" s="277"/>
    </row>
    <row r="108">
      <c r="A108" s="120"/>
      <c r="C108" s="120"/>
      <c r="D108" s="120"/>
      <c r="E108" s="275"/>
      <c r="F108" s="243"/>
      <c r="H108" s="243"/>
      <c r="I108" s="243"/>
      <c r="J108" s="166"/>
      <c r="K108" s="277"/>
    </row>
    <row r="109">
      <c r="A109" s="120"/>
      <c r="C109" s="120"/>
      <c r="D109" s="120"/>
      <c r="E109" s="275"/>
      <c r="F109" s="243"/>
      <c r="H109" s="243"/>
      <c r="I109" s="243"/>
      <c r="J109" s="166"/>
      <c r="K109" s="277"/>
    </row>
    <row r="110">
      <c r="A110" s="120"/>
      <c r="C110" s="120"/>
      <c r="D110" s="120"/>
      <c r="E110" s="275"/>
      <c r="F110" s="243"/>
      <c r="H110" s="243"/>
      <c r="I110" s="243"/>
      <c r="J110" s="166"/>
      <c r="K110" s="277"/>
    </row>
    <row r="111">
      <c r="A111" s="120"/>
      <c r="C111" s="120"/>
      <c r="D111" s="120"/>
      <c r="E111" s="275"/>
      <c r="F111" s="243"/>
      <c r="H111" s="243"/>
      <c r="I111" s="243"/>
      <c r="J111" s="166"/>
      <c r="K111" s="277"/>
    </row>
    <row r="112">
      <c r="A112" s="120"/>
      <c r="C112" s="120"/>
      <c r="D112" s="120"/>
      <c r="E112" s="275"/>
      <c r="F112" s="243"/>
      <c r="H112" s="243"/>
      <c r="I112" s="243"/>
      <c r="J112" s="166"/>
      <c r="K112" s="277"/>
    </row>
    <row r="113">
      <c r="A113" s="120"/>
      <c r="C113" s="120"/>
      <c r="D113" s="120"/>
      <c r="E113" s="275"/>
      <c r="F113" s="243"/>
      <c r="H113" s="243"/>
      <c r="I113" s="243"/>
      <c r="J113" s="166"/>
      <c r="K113" s="277"/>
    </row>
    <row r="114">
      <c r="A114" s="120"/>
      <c r="C114" s="120"/>
      <c r="D114" s="120"/>
      <c r="E114" s="275"/>
      <c r="F114" s="243"/>
      <c r="H114" s="243"/>
      <c r="I114" s="243"/>
      <c r="J114" s="166"/>
      <c r="K114" s="277"/>
    </row>
    <row r="115">
      <c r="A115" s="120"/>
      <c r="C115" s="120"/>
      <c r="D115" s="120"/>
      <c r="E115" s="275"/>
      <c r="F115" s="243"/>
      <c r="H115" s="243"/>
      <c r="I115" s="243"/>
      <c r="J115" s="166"/>
      <c r="K115" s="277"/>
    </row>
    <row r="116">
      <c r="A116" s="120"/>
      <c r="C116" s="120"/>
      <c r="D116" s="120"/>
      <c r="E116" s="275"/>
      <c r="F116" s="243"/>
      <c r="H116" s="243"/>
      <c r="I116" s="243"/>
      <c r="J116" s="166"/>
      <c r="K116" s="277"/>
    </row>
    <row r="117">
      <c r="A117" s="120"/>
      <c r="C117" s="120"/>
      <c r="D117" s="120"/>
      <c r="E117" s="275"/>
      <c r="F117" s="243"/>
      <c r="H117" s="243"/>
      <c r="I117" s="243"/>
      <c r="J117" s="166"/>
      <c r="K117" s="277"/>
    </row>
    <row r="118">
      <c r="A118" s="120"/>
      <c r="C118" s="120"/>
      <c r="D118" s="120"/>
      <c r="E118" s="275"/>
      <c r="F118" s="243"/>
      <c r="H118" s="243"/>
      <c r="I118" s="243"/>
      <c r="J118" s="166"/>
      <c r="K118" s="277"/>
    </row>
    <row r="119">
      <c r="A119" s="120"/>
      <c r="C119" s="120"/>
      <c r="D119" s="120"/>
      <c r="E119" s="275"/>
      <c r="F119" s="243"/>
      <c r="H119" s="243"/>
      <c r="I119" s="243"/>
      <c r="J119" s="166"/>
      <c r="K119" s="277"/>
    </row>
    <row r="120">
      <c r="A120" s="120"/>
      <c r="C120" s="120"/>
      <c r="D120" s="120"/>
      <c r="E120" s="275"/>
      <c r="F120" s="243"/>
      <c r="H120" s="243"/>
      <c r="I120" s="243"/>
      <c r="J120" s="166"/>
      <c r="K120" s="277"/>
    </row>
    <row r="121">
      <c r="A121" s="120"/>
      <c r="C121" s="120"/>
      <c r="D121" s="120"/>
      <c r="E121" s="275"/>
      <c r="F121" s="243"/>
      <c r="H121" s="243"/>
      <c r="I121" s="243"/>
      <c r="J121" s="166"/>
      <c r="K121" s="277"/>
    </row>
    <row r="122">
      <c r="A122" s="120"/>
      <c r="C122" s="120"/>
      <c r="D122" s="120"/>
      <c r="E122" s="275"/>
      <c r="F122" s="243"/>
      <c r="H122" s="243"/>
      <c r="I122" s="243"/>
      <c r="J122" s="166"/>
      <c r="K122" s="277"/>
    </row>
    <row r="123">
      <c r="A123" s="120"/>
      <c r="C123" s="120"/>
      <c r="D123" s="120"/>
      <c r="E123" s="275"/>
      <c r="F123" s="243"/>
      <c r="H123" s="243"/>
      <c r="I123" s="243"/>
      <c r="J123" s="166"/>
      <c r="K123" s="277"/>
    </row>
    <row r="124">
      <c r="A124" s="120"/>
      <c r="C124" s="120"/>
      <c r="D124" s="120"/>
      <c r="E124" s="275"/>
      <c r="F124" s="243"/>
      <c r="H124" s="243"/>
      <c r="I124" s="243"/>
      <c r="J124" s="166"/>
      <c r="K124" s="277"/>
    </row>
    <row r="125">
      <c r="A125" s="120"/>
      <c r="C125" s="120"/>
      <c r="D125" s="120"/>
      <c r="E125" s="275"/>
      <c r="F125" s="243"/>
      <c r="H125" s="243"/>
      <c r="I125" s="243"/>
      <c r="J125" s="166"/>
      <c r="K125" s="277"/>
    </row>
    <row r="126">
      <c r="A126" s="120"/>
      <c r="C126" s="120"/>
      <c r="D126" s="120"/>
      <c r="E126" s="275"/>
      <c r="F126" s="243"/>
      <c r="H126" s="243"/>
      <c r="I126" s="243"/>
      <c r="J126" s="166"/>
      <c r="K126" s="277"/>
    </row>
    <row r="127">
      <c r="A127" s="120"/>
      <c r="C127" s="120"/>
      <c r="D127" s="120"/>
      <c r="E127" s="275"/>
      <c r="F127" s="243"/>
      <c r="H127" s="243"/>
      <c r="I127" s="243"/>
      <c r="J127" s="166"/>
      <c r="K127" s="277"/>
    </row>
    <row r="128">
      <c r="A128" s="120"/>
      <c r="C128" s="120"/>
      <c r="D128" s="120"/>
      <c r="E128" s="275"/>
      <c r="F128" s="243"/>
      <c r="H128" s="243"/>
      <c r="I128" s="243"/>
      <c r="J128" s="166"/>
      <c r="K128" s="277"/>
    </row>
    <row r="129">
      <c r="A129" s="120"/>
      <c r="C129" s="120"/>
      <c r="D129" s="120"/>
      <c r="E129" s="275"/>
      <c r="F129" s="243"/>
      <c r="H129" s="243"/>
      <c r="I129" s="243"/>
      <c r="J129" s="166"/>
      <c r="K129" s="277"/>
    </row>
    <row r="130">
      <c r="A130" s="120"/>
      <c r="C130" s="120"/>
      <c r="D130" s="120"/>
      <c r="E130" s="275"/>
      <c r="F130" s="243"/>
      <c r="H130" s="243"/>
      <c r="I130" s="243"/>
      <c r="J130" s="166"/>
      <c r="K130" s="277"/>
    </row>
    <row r="131">
      <c r="A131" s="120"/>
      <c r="C131" s="120"/>
      <c r="D131" s="120"/>
      <c r="E131" s="275"/>
      <c r="F131" s="243"/>
      <c r="H131" s="243"/>
      <c r="I131" s="243"/>
      <c r="J131" s="166"/>
      <c r="K131" s="277"/>
    </row>
    <row r="132">
      <c r="A132" s="120"/>
      <c r="C132" s="120"/>
      <c r="D132" s="120"/>
      <c r="E132" s="275"/>
      <c r="F132" s="243"/>
      <c r="H132" s="243"/>
      <c r="I132" s="243"/>
      <c r="J132" s="166"/>
      <c r="K132" s="277"/>
    </row>
    <row r="133">
      <c r="A133" s="120"/>
      <c r="C133" s="120"/>
      <c r="D133" s="120"/>
      <c r="E133" s="275"/>
      <c r="F133" s="243"/>
      <c r="H133" s="243"/>
      <c r="I133" s="243"/>
      <c r="J133" s="166"/>
      <c r="K133" s="277"/>
    </row>
    <row r="134">
      <c r="A134" s="120"/>
      <c r="C134" s="120"/>
      <c r="D134" s="120"/>
      <c r="E134" s="275"/>
      <c r="F134" s="243"/>
      <c r="H134" s="243"/>
      <c r="I134" s="243"/>
      <c r="J134" s="166"/>
      <c r="K134" s="277"/>
    </row>
    <row r="135">
      <c r="A135" s="120"/>
      <c r="C135" s="120"/>
      <c r="D135" s="120"/>
      <c r="E135" s="275"/>
      <c r="F135" s="243"/>
      <c r="H135" s="243"/>
      <c r="I135" s="243"/>
      <c r="J135" s="166"/>
      <c r="K135" s="277"/>
    </row>
    <row r="136">
      <c r="A136" s="120"/>
      <c r="C136" s="120"/>
      <c r="D136" s="120"/>
      <c r="E136" s="275"/>
      <c r="F136" s="243"/>
      <c r="H136" s="243"/>
      <c r="I136" s="243"/>
      <c r="J136" s="166"/>
      <c r="K136" s="277"/>
    </row>
    <row r="137">
      <c r="A137" s="120"/>
      <c r="C137" s="120"/>
      <c r="D137" s="120"/>
      <c r="E137" s="275"/>
      <c r="F137" s="243"/>
      <c r="H137" s="243"/>
      <c r="I137" s="243"/>
      <c r="J137" s="166"/>
      <c r="K137" s="277"/>
    </row>
    <row r="138">
      <c r="A138" s="120"/>
      <c r="C138" s="120"/>
      <c r="D138" s="120"/>
      <c r="E138" s="275"/>
      <c r="F138" s="243"/>
      <c r="H138" s="243"/>
      <c r="I138" s="243"/>
      <c r="J138" s="166"/>
      <c r="K138" s="277"/>
    </row>
    <row r="139">
      <c r="A139" s="120"/>
      <c r="C139" s="120"/>
      <c r="D139" s="120"/>
      <c r="E139" s="275"/>
      <c r="F139" s="243"/>
      <c r="H139" s="243"/>
      <c r="I139" s="243"/>
      <c r="J139" s="166"/>
      <c r="K139" s="277"/>
    </row>
    <row r="140">
      <c r="A140" s="120"/>
      <c r="C140" s="120"/>
      <c r="D140" s="120"/>
      <c r="E140" s="275"/>
      <c r="F140" s="243"/>
      <c r="H140" s="243"/>
      <c r="I140" s="243"/>
      <c r="J140" s="166"/>
      <c r="K140" s="277"/>
    </row>
    <row r="141">
      <c r="A141" s="120"/>
      <c r="C141" s="120"/>
      <c r="D141" s="120"/>
      <c r="E141" s="275"/>
      <c r="F141" s="243"/>
      <c r="H141" s="243"/>
      <c r="I141" s="243"/>
      <c r="J141" s="166"/>
      <c r="K141" s="277"/>
    </row>
    <row r="142">
      <c r="A142" s="120"/>
      <c r="C142" s="120"/>
      <c r="D142" s="120"/>
      <c r="E142" s="275"/>
      <c r="F142" s="243"/>
      <c r="H142" s="243"/>
      <c r="I142" s="243"/>
      <c r="J142" s="166"/>
      <c r="K142" s="277"/>
    </row>
    <row r="143">
      <c r="A143" s="120"/>
      <c r="C143" s="120"/>
      <c r="D143" s="120"/>
      <c r="E143" s="275"/>
      <c r="F143" s="243"/>
      <c r="H143" s="243"/>
      <c r="I143" s="243"/>
      <c r="J143" s="166"/>
      <c r="K143" s="277"/>
    </row>
    <row r="144">
      <c r="A144" s="120"/>
      <c r="C144" s="120"/>
      <c r="D144" s="120"/>
      <c r="E144" s="275"/>
      <c r="F144" s="243"/>
      <c r="H144" s="243"/>
      <c r="I144" s="243"/>
      <c r="J144" s="166"/>
      <c r="K144" s="277"/>
    </row>
    <row r="145">
      <c r="A145" s="120"/>
      <c r="C145" s="120"/>
      <c r="D145" s="120"/>
      <c r="E145" s="275"/>
      <c r="F145" s="243"/>
      <c r="H145" s="243"/>
      <c r="I145" s="243"/>
      <c r="J145" s="166"/>
      <c r="K145" s="277"/>
    </row>
    <row r="146">
      <c r="A146" s="120"/>
      <c r="C146" s="120"/>
      <c r="D146" s="120"/>
      <c r="E146" s="275"/>
      <c r="F146" s="243"/>
      <c r="H146" s="243"/>
      <c r="I146" s="243"/>
      <c r="J146" s="166"/>
      <c r="K146" s="277"/>
    </row>
    <row r="147">
      <c r="A147" s="120"/>
      <c r="C147" s="120"/>
      <c r="D147" s="120"/>
      <c r="E147" s="275"/>
      <c r="F147" s="243"/>
      <c r="H147" s="243"/>
      <c r="I147" s="243"/>
      <c r="J147" s="166"/>
      <c r="K147" s="277"/>
    </row>
    <row r="148">
      <c r="A148" s="120"/>
      <c r="C148" s="120"/>
      <c r="D148" s="120"/>
      <c r="E148" s="275"/>
      <c r="F148" s="243"/>
      <c r="H148" s="243"/>
      <c r="I148" s="243"/>
      <c r="J148" s="166"/>
      <c r="K148" s="277"/>
    </row>
    <row r="149">
      <c r="A149" s="120"/>
      <c r="C149" s="120"/>
      <c r="D149" s="120"/>
      <c r="E149" s="275"/>
      <c r="F149" s="243"/>
      <c r="H149" s="243"/>
      <c r="I149" s="243"/>
      <c r="J149" s="166"/>
      <c r="K149" s="277"/>
    </row>
    <row r="150">
      <c r="A150" s="120"/>
      <c r="C150" s="120"/>
      <c r="D150" s="120"/>
      <c r="E150" s="275"/>
      <c r="F150" s="243"/>
      <c r="H150" s="243"/>
      <c r="I150" s="243"/>
      <c r="J150" s="166"/>
      <c r="K150" s="277"/>
    </row>
    <row r="151">
      <c r="A151" s="120"/>
      <c r="C151" s="120"/>
      <c r="D151" s="120"/>
      <c r="E151" s="275"/>
      <c r="F151" s="243"/>
      <c r="H151" s="243"/>
      <c r="I151" s="243"/>
      <c r="J151" s="166"/>
      <c r="K151" s="277"/>
    </row>
    <row r="152">
      <c r="A152" s="120"/>
      <c r="C152" s="120"/>
      <c r="D152" s="120"/>
      <c r="E152" s="275"/>
      <c r="F152" s="243"/>
      <c r="H152" s="243"/>
      <c r="I152" s="243"/>
      <c r="J152" s="166"/>
      <c r="K152" s="277"/>
    </row>
    <row r="153">
      <c r="A153" s="120"/>
      <c r="C153" s="120"/>
      <c r="D153" s="120"/>
      <c r="E153" s="275"/>
      <c r="F153" s="243"/>
      <c r="H153" s="243"/>
      <c r="I153" s="243"/>
      <c r="J153" s="166"/>
      <c r="K153" s="277"/>
    </row>
    <row r="154">
      <c r="A154" s="120"/>
      <c r="C154" s="120"/>
      <c r="D154" s="120"/>
      <c r="E154" s="275"/>
      <c r="F154" s="243"/>
      <c r="H154" s="243"/>
      <c r="I154" s="243"/>
      <c r="J154" s="166"/>
      <c r="K154" s="277"/>
    </row>
    <row r="155">
      <c r="A155" s="120"/>
      <c r="C155" s="120"/>
      <c r="D155" s="120"/>
      <c r="E155" s="275"/>
      <c r="F155" s="243"/>
      <c r="H155" s="243"/>
      <c r="I155" s="243"/>
      <c r="J155" s="166"/>
      <c r="K155" s="277"/>
    </row>
    <row r="156">
      <c r="A156" s="120"/>
      <c r="C156" s="120"/>
      <c r="D156" s="120"/>
      <c r="E156" s="275"/>
      <c r="F156" s="243"/>
      <c r="H156" s="243"/>
      <c r="I156" s="243"/>
      <c r="J156" s="166"/>
      <c r="K156" s="277"/>
    </row>
    <row r="157">
      <c r="A157" s="120"/>
      <c r="C157" s="120"/>
      <c r="D157" s="120"/>
      <c r="E157" s="275"/>
      <c r="F157" s="243"/>
      <c r="H157" s="243"/>
      <c r="I157" s="243"/>
      <c r="J157" s="166"/>
      <c r="K157" s="277"/>
    </row>
    <row r="158">
      <c r="A158" s="120"/>
      <c r="C158" s="120"/>
      <c r="D158" s="120"/>
      <c r="E158" s="275"/>
      <c r="F158" s="243"/>
      <c r="H158" s="243"/>
      <c r="I158" s="243"/>
      <c r="J158" s="166"/>
      <c r="K158" s="277"/>
    </row>
    <row r="159">
      <c r="A159" s="120"/>
      <c r="C159" s="120"/>
      <c r="D159" s="120"/>
      <c r="E159" s="275"/>
      <c r="F159" s="243"/>
      <c r="H159" s="243"/>
      <c r="I159" s="243"/>
      <c r="J159" s="166"/>
      <c r="K159" s="277"/>
    </row>
    <row r="160">
      <c r="A160" s="120"/>
      <c r="C160" s="120"/>
      <c r="D160" s="120"/>
      <c r="E160" s="275"/>
      <c r="F160" s="243"/>
      <c r="H160" s="243"/>
      <c r="I160" s="243"/>
      <c r="J160" s="166"/>
      <c r="K160" s="277"/>
    </row>
    <row r="161">
      <c r="A161" s="120"/>
      <c r="C161" s="120"/>
      <c r="D161" s="120"/>
      <c r="E161" s="275"/>
      <c r="F161" s="243"/>
      <c r="H161" s="243"/>
      <c r="I161" s="243"/>
      <c r="J161" s="166"/>
      <c r="K161" s="277"/>
    </row>
    <row r="162">
      <c r="A162" s="120"/>
      <c r="C162" s="120"/>
      <c r="D162" s="120"/>
      <c r="E162" s="275"/>
      <c r="F162" s="243"/>
      <c r="H162" s="243"/>
      <c r="I162" s="243"/>
      <c r="J162" s="166"/>
      <c r="K162" s="277"/>
    </row>
    <row r="163">
      <c r="A163" s="120"/>
      <c r="C163" s="120"/>
      <c r="D163" s="120"/>
      <c r="E163" s="275"/>
      <c r="F163" s="243"/>
      <c r="H163" s="243"/>
      <c r="I163" s="243"/>
      <c r="J163" s="166"/>
      <c r="K163" s="277"/>
    </row>
    <row r="164">
      <c r="A164" s="120"/>
      <c r="C164" s="120"/>
      <c r="D164" s="120"/>
      <c r="E164" s="275"/>
      <c r="F164" s="243"/>
      <c r="H164" s="243"/>
      <c r="I164" s="243"/>
      <c r="J164" s="166"/>
      <c r="K164" s="277"/>
    </row>
    <row r="165">
      <c r="A165" s="120"/>
      <c r="C165" s="120"/>
      <c r="D165" s="120"/>
      <c r="E165" s="275"/>
      <c r="F165" s="243"/>
      <c r="H165" s="243"/>
      <c r="I165" s="243"/>
      <c r="J165" s="166"/>
      <c r="K165" s="277"/>
    </row>
    <row r="166">
      <c r="A166" s="120"/>
      <c r="C166" s="120"/>
      <c r="D166" s="120"/>
      <c r="E166" s="275"/>
      <c r="F166" s="243"/>
      <c r="H166" s="243"/>
      <c r="I166" s="243"/>
      <c r="J166" s="166"/>
      <c r="K166" s="277"/>
    </row>
    <row r="167">
      <c r="A167" s="120"/>
      <c r="C167" s="120"/>
      <c r="D167" s="120"/>
      <c r="E167" s="275"/>
      <c r="F167" s="243"/>
      <c r="H167" s="243"/>
      <c r="I167" s="243"/>
      <c r="J167" s="166"/>
      <c r="K167" s="277"/>
    </row>
    <row r="168">
      <c r="A168" s="120"/>
      <c r="C168" s="120"/>
      <c r="D168" s="120"/>
      <c r="E168" s="275"/>
      <c r="F168" s="243"/>
      <c r="H168" s="243"/>
      <c r="I168" s="243"/>
      <c r="J168" s="166"/>
      <c r="K168" s="277"/>
    </row>
    <row r="169">
      <c r="A169" s="120"/>
      <c r="C169" s="120"/>
      <c r="D169" s="120"/>
      <c r="E169" s="275"/>
      <c r="F169" s="243"/>
      <c r="H169" s="243"/>
      <c r="I169" s="243"/>
      <c r="J169" s="166"/>
      <c r="K169" s="277"/>
    </row>
    <row r="170">
      <c r="A170" s="120"/>
      <c r="C170" s="120"/>
      <c r="D170" s="120"/>
      <c r="E170" s="275"/>
      <c r="F170" s="243"/>
      <c r="H170" s="243"/>
      <c r="I170" s="243"/>
      <c r="J170" s="166"/>
      <c r="K170" s="277"/>
    </row>
    <row r="171">
      <c r="A171" s="120"/>
      <c r="C171" s="120"/>
      <c r="D171" s="120"/>
      <c r="E171" s="275"/>
      <c r="F171" s="243"/>
      <c r="H171" s="243"/>
      <c r="I171" s="243"/>
      <c r="J171" s="166"/>
      <c r="K171" s="277"/>
    </row>
    <row r="172">
      <c r="A172" s="120"/>
      <c r="C172" s="120"/>
      <c r="D172" s="120"/>
      <c r="E172" s="275"/>
      <c r="F172" s="243"/>
      <c r="H172" s="243"/>
      <c r="I172" s="243"/>
      <c r="J172" s="166"/>
      <c r="K172" s="277"/>
    </row>
    <row r="173">
      <c r="A173" s="120"/>
      <c r="C173" s="120"/>
      <c r="D173" s="120"/>
      <c r="E173" s="275"/>
      <c r="F173" s="243"/>
      <c r="H173" s="243"/>
      <c r="I173" s="243"/>
      <c r="J173" s="166"/>
      <c r="K173" s="277"/>
    </row>
    <row r="174">
      <c r="A174" s="120"/>
      <c r="C174" s="120"/>
      <c r="D174" s="120"/>
      <c r="E174" s="275"/>
      <c r="F174" s="243"/>
      <c r="H174" s="243"/>
      <c r="I174" s="243"/>
      <c r="J174" s="166"/>
      <c r="K174" s="277"/>
    </row>
    <row r="175">
      <c r="A175" s="120"/>
      <c r="C175" s="120"/>
      <c r="D175" s="120"/>
      <c r="E175" s="275"/>
      <c r="F175" s="243"/>
      <c r="H175" s="243"/>
      <c r="I175" s="243"/>
      <c r="J175" s="166"/>
      <c r="K175" s="277"/>
    </row>
    <row r="176">
      <c r="A176" s="120"/>
      <c r="C176" s="120"/>
      <c r="D176" s="120"/>
      <c r="E176" s="275"/>
      <c r="F176" s="243"/>
      <c r="H176" s="243"/>
      <c r="I176" s="243"/>
      <c r="J176" s="166"/>
      <c r="K176" s="277"/>
    </row>
    <row r="177">
      <c r="A177" s="120"/>
      <c r="C177" s="120"/>
      <c r="D177" s="120"/>
      <c r="E177" s="275"/>
      <c r="F177" s="243"/>
      <c r="H177" s="243"/>
      <c r="I177" s="243"/>
      <c r="J177" s="166"/>
      <c r="K177" s="277"/>
    </row>
    <row r="178">
      <c r="A178" s="120"/>
      <c r="C178" s="120"/>
      <c r="D178" s="120"/>
      <c r="E178" s="275"/>
      <c r="F178" s="243"/>
      <c r="H178" s="243"/>
      <c r="I178" s="243"/>
      <c r="J178" s="166"/>
      <c r="K178" s="277"/>
    </row>
    <row r="179">
      <c r="A179" s="120"/>
      <c r="C179" s="120"/>
      <c r="D179" s="120"/>
      <c r="E179" s="275"/>
      <c r="F179" s="243"/>
      <c r="H179" s="243"/>
      <c r="I179" s="243"/>
      <c r="J179" s="166"/>
      <c r="K179" s="277"/>
    </row>
    <row r="180">
      <c r="A180" s="120"/>
      <c r="C180" s="120"/>
      <c r="D180" s="120"/>
      <c r="E180" s="275"/>
      <c r="F180" s="243"/>
      <c r="H180" s="243"/>
      <c r="I180" s="243"/>
      <c r="J180" s="166"/>
      <c r="K180" s="277"/>
    </row>
    <row r="181">
      <c r="A181" s="120"/>
      <c r="C181" s="120"/>
      <c r="D181" s="120"/>
      <c r="E181" s="275"/>
      <c r="F181" s="243"/>
      <c r="H181" s="243"/>
      <c r="I181" s="243"/>
      <c r="J181" s="166"/>
      <c r="K181" s="277"/>
    </row>
    <row r="182">
      <c r="A182" s="120"/>
      <c r="C182" s="120"/>
      <c r="D182" s="120"/>
      <c r="E182" s="275"/>
      <c r="F182" s="243"/>
      <c r="H182" s="243"/>
      <c r="I182" s="243"/>
      <c r="J182" s="166"/>
      <c r="K182" s="277"/>
    </row>
    <row r="183">
      <c r="A183" s="120"/>
      <c r="C183" s="120"/>
      <c r="D183" s="120"/>
      <c r="E183" s="275"/>
      <c r="F183" s="243"/>
      <c r="H183" s="243"/>
      <c r="I183" s="243"/>
      <c r="J183" s="166"/>
      <c r="K183" s="277"/>
    </row>
    <row r="184">
      <c r="A184" s="120"/>
      <c r="C184" s="120"/>
      <c r="D184" s="120"/>
      <c r="E184" s="275"/>
      <c r="F184" s="243"/>
      <c r="H184" s="243"/>
      <c r="I184" s="243"/>
      <c r="J184" s="166"/>
      <c r="K184" s="277"/>
    </row>
    <row r="185">
      <c r="A185" s="120"/>
      <c r="C185" s="120"/>
      <c r="D185" s="120"/>
      <c r="E185" s="275"/>
      <c r="F185" s="243"/>
      <c r="H185" s="243"/>
      <c r="I185" s="243"/>
      <c r="J185" s="166"/>
      <c r="K185" s="277"/>
    </row>
    <row r="186">
      <c r="A186" s="120"/>
      <c r="C186" s="120"/>
      <c r="D186" s="120"/>
      <c r="E186" s="275"/>
      <c r="F186" s="243"/>
      <c r="H186" s="243"/>
      <c r="I186" s="243"/>
      <c r="J186" s="166"/>
      <c r="K186" s="277"/>
    </row>
    <row r="187">
      <c r="A187" s="120"/>
      <c r="C187" s="120"/>
      <c r="D187" s="120"/>
      <c r="E187" s="275"/>
      <c r="F187" s="243"/>
      <c r="H187" s="243"/>
      <c r="I187" s="243"/>
      <c r="J187" s="166"/>
      <c r="K187" s="277"/>
    </row>
    <row r="188">
      <c r="A188" s="120"/>
      <c r="C188" s="120"/>
      <c r="D188" s="120"/>
      <c r="E188" s="275"/>
      <c r="F188" s="243"/>
      <c r="H188" s="243"/>
      <c r="I188" s="243"/>
      <c r="J188" s="166"/>
      <c r="K188" s="277"/>
    </row>
    <row r="189">
      <c r="A189" s="120"/>
      <c r="C189" s="120"/>
      <c r="D189" s="120"/>
      <c r="E189" s="275"/>
      <c r="F189" s="243"/>
      <c r="H189" s="243"/>
      <c r="I189" s="243"/>
      <c r="J189" s="166"/>
      <c r="K189" s="277"/>
    </row>
    <row r="190">
      <c r="A190" s="120"/>
      <c r="C190" s="120"/>
      <c r="D190" s="120"/>
      <c r="E190" s="275"/>
      <c r="F190" s="243"/>
      <c r="H190" s="243"/>
      <c r="I190" s="243"/>
      <c r="J190" s="166"/>
      <c r="K190" s="277"/>
    </row>
    <row r="191">
      <c r="A191" s="120"/>
      <c r="C191" s="120"/>
      <c r="D191" s="120"/>
      <c r="E191" s="275"/>
      <c r="F191" s="243"/>
      <c r="H191" s="243"/>
      <c r="I191" s="243"/>
      <c r="J191" s="166"/>
      <c r="K191" s="277"/>
    </row>
    <row r="192">
      <c r="A192" s="120"/>
      <c r="C192" s="120"/>
      <c r="D192" s="120"/>
      <c r="E192" s="275"/>
      <c r="F192" s="243"/>
      <c r="H192" s="243"/>
      <c r="I192" s="243"/>
      <c r="J192" s="166"/>
      <c r="K192" s="277"/>
    </row>
    <row r="193">
      <c r="A193" s="120"/>
      <c r="C193" s="120"/>
      <c r="D193" s="120"/>
      <c r="E193" s="275"/>
      <c r="F193" s="243"/>
      <c r="H193" s="243"/>
      <c r="I193" s="243"/>
      <c r="J193" s="166"/>
      <c r="K193" s="277"/>
    </row>
    <row r="194">
      <c r="A194" s="120"/>
      <c r="C194" s="120"/>
      <c r="D194" s="120"/>
      <c r="E194" s="275"/>
      <c r="F194" s="243"/>
      <c r="H194" s="243"/>
      <c r="I194" s="243"/>
      <c r="J194" s="166"/>
      <c r="K194" s="277"/>
    </row>
    <row r="195">
      <c r="A195" s="120"/>
      <c r="C195" s="120"/>
      <c r="D195" s="120"/>
      <c r="E195" s="275"/>
      <c r="F195" s="243"/>
      <c r="H195" s="243"/>
      <c r="I195" s="243"/>
      <c r="J195" s="166"/>
      <c r="K195" s="277"/>
    </row>
    <row r="196">
      <c r="A196" s="120"/>
      <c r="C196" s="120"/>
      <c r="D196" s="120"/>
      <c r="E196" s="275"/>
      <c r="F196" s="243"/>
      <c r="H196" s="243"/>
      <c r="I196" s="243"/>
      <c r="J196" s="166"/>
      <c r="K196" s="277"/>
    </row>
    <row r="197">
      <c r="A197" s="120"/>
      <c r="C197" s="120"/>
      <c r="D197" s="120"/>
      <c r="E197" s="275"/>
      <c r="F197" s="243"/>
      <c r="H197" s="243"/>
      <c r="I197" s="243"/>
      <c r="J197" s="166"/>
      <c r="K197" s="277"/>
    </row>
    <row r="198">
      <c r="A198" s="120"/>
      <c r="C198" s="120"/>
      <c r="D198" s="120"/>
      <c r="E198" s="275"/>
      <c r="F198" s="243"/>
      <c r="H198" s="243"/>
      <c r="I198" s="243"/>
      <c r="J198" s="166"/>
      <c r="K198" s="277"/>
    </row>
    <row r="199">
      <c r="A199" s="120"/>
      <c r="C199" s="120"/>
      <c r="D199" s="120"/>
      <c r="E199" s="275"/>
      <c r="F199" s="243"/>
      <c r="H199" s="243"/>
      <c r="I199" s="243"/>
      <c r="J199" s="166"/>
      <c r="K199" s="277"/>
    </row>
    <row r="200">
      <c r="A200" s="120"/>
      <c r="C200" s="120"/>
      <c r="D200" s="120"/>
      <c r="E200" s="275"/>
      <c r="F200" s="243"/>
      <c r="H200" s="243"/>
      <c r="I200" s="243"/>
      <c r="J200" s="166"/>
      <c r="K200" s="277"/>
    </row>
    <row r="201">
      <c r="A201" s="120"/>
      <c r="C201" s="120"/>
      <c r="D201" s="120"/>
      <c r="E201" s="275"/>
      <c r="F201" s="243"/>
      <c r="H201" s="243"/>
      <c r="I201" s="243"/>
      <c r="J201" s="166"/>
      <c r="K201" s="277"/>
    </row>
    <row r="202">
      <c r="A202" s="120"/>
      <c r="C202" s="120"/>
      <c r="D202" s="120"/>
      <c r="E202" s="275"/>
      <c r="F202" s="243"/>
      <c r="H202" s="243"/>
      <c r="I202" s="243"/>
      <c r="J202" s="166"/>
      <c r="K202" s="277"/>
    </row>
    <row r="203">
      <c r="A203" s="120"/>
      <c r="C203" s="120"/>
      <c r="D203" s="120"/>
      <c r="E203" s="275"/>
      <c r="F203" s="243"/>
      <c r="H203" s="243"/>
      <c r="I203" s="243"/>
      <c r="J203" s="166"/>
      <c r="K203" s="277"/>
    </row>
    <row r="204">
      <c r="A204" s="120"/>
      <c r="C204" s="120"/>
      <c r="D204" s="120"/>
      <c r="E204" s="275"/>
      <c r="F204" s="243"/>
      <c r="H204" s="243"/>
      <c r="I204" s="243"/>
      <c r="J204" s="166"/>
      <c r="K204" s="277"/>
    </row>
    <row r="205">
      <c r="A205" s="120"/>
      <c r="C205" s="120"/>
      <c r="D205" s="120"/>
      <c r="E205" s="275"/>
      <c r="F205" s="243"/>
      <c r="H205" s="243"/>
      <c r="I205" s="243"/>
      <c r="J205" s="166"/>
      <c r="K205" s="277"/>
    </row>
    <row r="206">
      <c r="A206" s="120"/>
      <c r="C206" s="120"/>
      <c r="D206" s="120"/>
      <c r="E206" s="275"/>
      <c r="F206" s="243"/>
      <c r="H206" s="243"/>
      <c r="I206" s="243"/>
      <c r="J206" s="166"/>
      <c r="K206" s="277"/>
    </row>
    <row r="207">
      <c r="A207" s="120"/>
      <c r="C207" s="120"/>
      <c r="D207" s="120"/>
      <c r="E207" s="275"/>
      <c r="F207" s="243"/>
      <c r="H207" s="243"/>
      <c r="I207" s="243"/>
      <c r="J207" s="166"/>
      <c r="K207" s="277"/>
    </row>
    <row r="208">
      <c r="A208" s="120"/>
      <c r="C208" s="120"/>
      <c r="D208" s="120"/>
      <c r="E208" s="275"/>
      <c r="F208" s="243"/>
      <c r="H208" s="243"/>
      <c r="I208" s="243"/>
      <c r="J208" s="166"/>
      <c r="K208" s="277"/>
    </row>
    <row r="209">
      <c r="A209" s="120"/>
      <c r="C209" s="120"/>
      <c r="D209" s="120"/>
      <c r="E209" s="275"/>
      <c r="F209" s="243"/>
      <c r="H209" s="243"/>
      <c r="I209" s="243"/>
      <c r="J209" s="166"/>
      <c r="K209" s="277"/>
    </row>
    <row r="210">
      <c r="A210" s="120"/>
      <c r="C210" s="120"/>
      <c r="D210" s="120"/>
      <c r="E210" s="275"/>
      <c r="F210" s="243"/>
      <c r="H210" s="243"/>
      <c r="I210" s="243"/>
      <c r="J210" s="166"/>
      <c r="K210" s="277"/>
    </row>
    <row r="211">
      <c r="A211" s="120"/>
      <c r="C211" s="120"/>
      <c r="D211" s="120"/>
      <c r="E211" s="275"/>
      <c r="F211" s="243"/>
      <c r="H211" s="243"/>
      <c r="I211" s="243"/>
      <c r="J211" s="166"/>
      <c r="K211" s="277"/>
    </row>
    <row r="212">
      <c r="A212" s="120"/>
      <c r="C212" s="120"/>
      <c r="D212" s="120"/>
      <c r="E212" s="275"/>
      <c r="F212" s="243"/>
      <c r="H212" s="243"/>
      <c r="I212" s="243"/>
      <c r="J212" s="166"/>
      <c r="K212" s="277"/>
    </row>
    <row r="213">
      <c r="A213" s="120"/>
      <c r="C213" s="120"/>
      <c r="D213" s="120"/>
      <c r="E213" s="275"/>
      <c r="F213" s="243"/>
      <c r="H213" s="243"/>
      <c r="I213" s="243"/>
      <c r="J213" s="166"/>
      <c r="K213" s="277"/>
    </row>
    <row r="214">
      <c r="A214" s="120"/>
      <c r="C214" s="120"/>
      <c r="D214" s="120"/>
      <c r="E214" s="275"/>
      <c r="F214" s="243"/>
      <c r="H214" s="243"/>
      <c r="I214" s="243"/>
      <c r="J214" s="166"/>
      <c r="K214" s="277"/>
    </row>
    <row r="215">
      <c r="A215" s="120"/>
      <c r="C215" s="120"/>
      <c r="D215" s="120"/>
      <c r="E215" s="275"/>
      <c r="F215" s="243"/>
      <c r="H215" s="243"/>
      <c r="I215" s="243"/>
      <c r="J215" s="166"/>
      <c r="K215" s="277"/>
    </row>
    <row r="216">
      <c r="A216" s="120"/>
      <c r="C216" s="120"/>
      <c r="D216" s="120"/>
      <c r="E216" s="275"/>
      <c r="F216" s="243"/>
      <c r="H216" s="243"/>
      <c r="I216" s="243"/>
      <c r="J216" s="166"/>
      <c r="K216" s="277"/>
    </row>
    <row r="217">
      <c r="A217" s="120"/>
      <c r="C217" s="120"/>
      <c r="D217" s="120"/>
      <c r="E217" s="275"/>
      <c r="F217" s="243"/>
      <c r="H217" s="243"/>
      <c r="I217" s="243"/>
      <c r="J217" s="166"/>
      <c r="K217" s="277"/>
    </row>
    <row r="218">
      <c r="A218" s="120"/>
      <c r="C218" s="120"/>
      <c r="D218" s="120"/>
      <c r="E218" s="275"/>
      <c r="F218" s="243"/>
      <c r="H218" s="243"/>
      <c r="I218" s="243"/>
      <c r="J218" s="166"/>
      <c r="K218" s="277"/>
    </row>
    <row r="219">
      <c r="A219" s="120"/>
      <c r="C219" s="120"/>
      <c r="D219" s="120"/>
      <c r="E219" s="275"/>
      <c r="F219" s="243"/>
      <c r="H219" s="243"/>
      <c r="I219" s="243"/>
      <c r="J219" s="166"/>
      <c r="K219" s="277"/>
    </row>
    <row r="220">
      <c r="A220" s="120"/>
      <c r="C220" s="120"/>
      <c r="D220" s="120"/>
      <c r="E220" s="275"/>
      <c r="F220" s="243"/>
      <c r="H220" s="243"/>
      <c r="I220" s="243"/>
      <c r="J220" s="166"/>
      <c r="K220" s="277"/>
    </row>
    <row r="221">
      <c r="A221" s="120"/>
      <c r="C221" s="120"/>
      <c r="D221" s="120"/>
      <c r="E221" s="275"/>
      <c r="F221" s="243"/>
      <c r="H221" s="243"/>
      <c r="I221" s="243"/>
      <c r="J221" s="166"/>
      <c r="K221" s="277"/>
    </row>
    <row r="222">
      <c r="A222" s="120"/>
      <c r="C222" s="120"/>
      <c r="D222" s="120"/>
      <c r="E222" s="275"/>
      <c r="F222" s="243"/>
      <c r="H222" s="243"/>
      <c r="I222" s="243"/>
      <c r="J222" s="166"/>
      <c r="K222" s="277"/>
    </row>
    <row r="223">
      <c r="A223" s="120"/>
      <c r="C223" s="120"/>
      <c r="D223" s="120"/>
      <c r="E223" s="275"/>
      <c r="F223" s="243"/>
      <c r="H223" s="243"/>
      <c r="I223" s="243"/>
      <c r="J223" s="166"/>
      <c r="K223" s="277"/>
    </row>
    <row r="224">
      <c r="A224" s="120"/>
      <c r="C224" s="120"/>
      <c r="D224" s="120"/>
      <c r="E224" s="275"/>
      <c r="F224" s="243"/>
      <c r="H224" s="243"/>
      <c r="I224" s="243"/>
      <c r="J224" s="166"/>
      <c r="K224" s="277"/>
    </row>
    <row r="225">
      <c r="A225" s="120"/>
      <c r="C225" s="120"/>
      <c r="D225" s="120"/>
      <c r="E225" s="275"/>
      <c r="F225" s="243"/>
      <c r="H225" s="243"/>
      <c r="I225" s="243"/>
      <c r="J225" s="166"/>
      <c r="K225" s="277"/>
    </row>
    <row r="226">
      <c r="A226" s="120"/>
      <c r="C226" s="120"/>
      <c r="D226" s="120"/>
      <c r="E226" s="275"/>
      <c r="F226" s="243"/>
      <c r="H226" s="243"/>
      <c r="I226" s="243"/>
      <c r="J226" s="166"/>
      <c r="K226" s="277"/>
    </row>
    <row r="227">
      <c r="A227" s="120"/>
      <c r="C227" s="120"/>
      <c r="D227" s="120"/>
      <c r="E227" s="275"/>
      <c r="F227" s="243"/>
      <c r="H227" s="243"/>
      <c r="I227" s="243"/>
      <c r="J227" s="166"/>
      <c r="K227" s="277"/>
    </row>
    <row r="228">
      <c r="A228" s="120"/>
      <c r="C228" s="120"/>
      <c r="D228" s="120"/>
      <c r="E228" s="275"/>
      <c r="F228" s="243"/>
      <c r="H228" s="243"/>
      <c r="I228" s="243"/>
      <c r="J228" s="166"/>
      <c r="K228" s="277"/>
    </row>
    <row r="229">
      <c r="A229" s="120"/>
      <c r="C229" s="120"/>
      <c r="D229" s="120"/>
      <c r="E229" s="275"/>
      <c r="F229" s="243"/>
      <c r="H229" s="243"/>
      <c r="I229" s="243"/>
      <c r="J229" s="166"/>
      <c r="K229" s="277"/>
    </row>
    <row r="230">
      <c r="A230" s="120"/>
      <c r="C230" s="120"/>
      <c r="D230" s="120"/>
      <c r="E230" s="275"/>
      <c r="F230" s="243"/>
      <c r="H230" s="243"/>
      <c r="I230" s="243"/>
      <c r="J230" s="166"/>
      <c r="K230" s="277"/>
    </row>
    <row r="231">
      <c r="A231" s="120"/>
      <c r="C231" s="120"/>
      <c r="D231" s="120"/>
      <c r="E231" s="275"/>
      <c r="F231" s="243"/>
      <c r="H231" s="243"/>
      <c r="I231" s="243"/>
      <c r="J231" s="166"/>
      <c r="K231" s="277"/>
    </row>
    <row r="232">
      <c r="A232" s="120"/>
      <c r="C232" s="120"/>
      <c r="D232" s="120"/>
      <c r="E232" s="275"/>
      <c r="F232" s="243"/>
      <c r="H232" s="243"/>
      <c r="I232" s="243"/>
      <c r="J232" s="166"/>
      <c r="K232" s="277"/>
    </row>
    <row r="233">
      <c r="A233" s="120"/>
      <c r="C233" s="120"/>
      <c r="D233" s="120"/>
      <c r="E233" s="275"/>
      <c r="F233" s="243"/>
      <c r="H233" s="243"/>
      <c r="I233" s="243"/>
      <c r="J233" s="166"/>
      <c r="K233" s="277"/>
    </row>
    <row r="234">
      <c r="A234" s="120"/>
      <c r="C234" s="120"/>
      <c r="D234" s="120"/>
      <c r="E234" s="275"/>
      <c r="F234" s="243"/>
      <c r="H234" s="243"/>
      <c r="I234" s="243"/>
      <c r="J234" s="166"/>
      <c r="K234" s="277"/>
    </row>
    <row r="235">
      <c r="A235" s="120"/>
      <c r="C235" s="120"/>
      <c r="D235" s="120"/>
      <c r="E235" s="275"/>
      <c r="F235" s="243"/>
      <c r="H235" s="243"/>
      <c r="I235" s="243"/>
      <c r="J235" s="166"/>
      <c r="K235" s="277"/>
    </row>
    <row r="236">
      <c r="A236" s="120"/>
      <c r="C236" s="120"/>
      <c r="D236" s="120"/>
      <c r="E236" s="275"/>
      <c r="F236" s="243"/>
      <c r="H236" s="243"/>
      <c r="I236" s="243"/>
      <c r="J236" s="166"/>
      <c r="K236" s="277"/>
    </row>
    <row r="237">
      <c r="A237" s="120"/>
      <c r="C237" s="120"/>
      <c r="D237" s="120"/>
      <c r="E237" s="275"/>
      <c r="F237" s="243"/>
      <c r="H237" s="243"/>
      <c r="I237" s="243"/>
      <c r="J237" s="166"/>
      <c r="K237" s="277"/>
    </row>
    <row r="238">
      <c r="A238" s="120"/>
      <c r="C238" s="120"/>
      <c r="D238" s="120"/>
      <c r="E238" s="275"/>
      <c r="F238" s="243"/>
      <c r="H238" s="243"/>
      <c r="I238" s="243"/>
      <c r="J238" s="166"/>
      <c r="K238" s="277"/>
    </row>
    <row r="239">
      <c r="A239" s="120"/>
      <c r="C239" s="120"/>
      <c r="D239" s="120"/>
      <c r="E239" s="275"/>
      <c r="F239" s="243"/>
      <c r="H239" s="243"/>
      <c r="I239" s="243"/>
      <c r="J239" s="166"/>
      <c r="K239" s="277"/>
    </row>
    <row r="240">
      <c r="A240" s="120"/>
      <c r="C240" s="120"/>
      <c r="D240" s="120"/>
      <c r="E240" s="275"/>
      <c r="F240" s="243"/>
      <c r="H240" s="243"/>
      <c r="I240" s="243"/>
      <c r="J240" s="166"/>
      <c r="K240" s="277"/>
    </row>
    <row r="241">
      <c r="A241" s="120"/>
      <c r="C241" s="120"/>
      <c r="D241" s="120"/>
      <c r="E241" s="275"/>
      <c r="F241" s="243"/>
      <c r="H241" s="243"/>
      <c r="I241" s="243"/>
      <c r="J241" s="166"/>
      <c r="K241" s="277"/>
    </row>
    <row r="242">
      <c r="A242" s="120"/>
      <c r="C242" s="120"/>
      <c r="D242" s="120"/>
      <c r="E242" s="275"/>
      <c r="F242" s="243"/>
      <c r="H242" s="243"/>
      <c r="I242" s="243"/>
      <c r="J242" s="166"/>
      <c r="K242" s="277"/>
    </row>
    <row r="243">
      <c r="A243" s="120"/>
      <c r="C243" s="120"/>
      <c r="D243" s="120"/>
      <c r="E243" s="275"/>
      <c r="F243" s="243"/>
      <c r="H243" s="243"/>
      <c r="I243" s="243"/>
      <c r="J243" s="166"/>
      <c r="K243" s="277"/>
    </row>
    <row r="244">
      <c r="A244" s="120"/>
      <c r="C244" s="120"/>
      <c r="D244" s="120"/>
      <c r="E244" s="275"/>
      <c r="F244" s="243"/>
      <c r="H244" s="243"/>
      <c r="I244" s="243"/>
      <c r="J244" s="166"/>
      <c r="K244" s="277"/>
    </row>
    <row r="245">
      <c r="A245" s="120"/>
      <c r="C245" s="120"/>
      <c r="D245" s="120"/>
      <c r="E245" s="275"/>
      <c r="F245" s="243"/>
      <c r="H245" s="243"/>
      <c r="I245" s="243"/>
      <c r="J245" s="166"/>
      <c r="K245" s="277"/>
    </row>
    <row r="246">
      <c r="A246" s="120"/>
      <c r="C246" s="120"/>
      <c r="D246" s="120"/>
      <c r="E246" s="275"/>
      <c r="F246" s="243"/>
      <c r="H246" s="243"/>
      <c r="I246" s="243"/>
      <c r="J246" s="166"/>
      <c r="K246" s="277"/>
    </row>
    <row r="247">
      <c r="A247" s="120"/>
      <c r="C247" s="120"/>
      <c r="D247" s="120"/>
      <c r="E247" s="275"/>
      <c r="F247" s="243"/>
      <c r="H247" s="243"/>
      <c r="I247" s="243"/>
      <c r="J247" s="166"/>
      <c r="K247" s="277"/>
    </row>
    <row r="248">
      <c r="A248" s="120"/>
      <c r="C248" s="120"/>
      <c r="D248" s="120"/>
      <c r="E248" s="275"/>
      <c r="F248" s="243"/>
      <c r="H248" s="243"/>
      <c r="I248" s="243"/>
      <c r="J248" s="166"/>
      <c r="K248" s="277"/>
    </row>
    <row r="249">
      <c r="A249" s="120"/>
      <c r="C249" s="120"/>
      <c r="D249" s="120"/>
      <c r="E249" s="275"/>
      <c r="F249" s="243"/>
      <c r="H249" s="243"/>
      <c r="I249" s="243"/>
      <c r="J249" s="166"/>
      <c r="K249" s="277"/>
    </row>
    <row r="250">
      <c r="A250" s="120"/>
      <c r="C250" s="120"/>
      <c r="D250" s="120"/>
      <c r="E250" s="275"/>
      <c r="F250" s="243"/>
      <c r="H250" s="243"/>
      <c r="I250" s="243"/>
      <c r="J250" s="166"/>
      <c r="K250" s="277"/>
    </row>
    <row r="251">
      <c r="A251" s="120"/>
      <c r="C251" s="120"/>
      <c r="D251" s="120"/>
      <c r="E251" s="275"/>
      <c r="F251" s="243"/>
      <c r="H251" s="243"/>
      <c r="I251" s="243"/>
      <c r="J251" s="166"/>
      <c r="K251" s="277"/>
    </row>
    <row r="252">
      <c r="A252" s="120"/>
      <c r="C252" s="120"/>
      <c r="D252" s="120"/>
      <c r="E252" s="275"/>
      <c r="F252" s="243"/>
      <c r="H252" s="243"/>
      <c r="I252" s="243"/>
      <c r="J252" s="166"/>
      <c r="K252" s="277"/>
    </row>
    <row r="253">
      <c r="A253" s="120"/>
      <c r="C253" s="120"/>
      <c r="D253" s="120"/>
      <c r="E253" s="275"/>
      <c r="F253" s="243"/>
      <c r="H253" s="243"/>
      <c r="I253" s="243"/>
      <c r="J253" s="166"/>
      <c r="K253" s="277"/>
    </row>
    <row r="254">
      <c r="A254" s="120"/>
      <c r="C254" s="120"/>
      <c r="D254" s="120"/>
      <c r="E254" s="275"/>
      <c r="F254" s="243"/>
      <c r="H254" s="243"/>
      <c r="I254" s="243"/>
      <c r="J254" s="166"/>
      <c r="K254" s="277"/>
    </row>
    <row r="255">
      <c r="A255" s="120"/>
      <c r="C255" s="120"/>
      <c r="D255" s="120"/>
      <c r="E255" s="275"/>
      <c r="F255" s="243"/>
      <c r="H255" s="243"/>
      <c r="I255" s="243"/>
      <c r="J255" s="166"/>
      <c r="K255" s="277"/>
    </row>
    <row r="256">
      <c r="A256" s="120"/>
      <c r="C256" s="120"/>
      <c r="D256" s="120"/>
      <c r="E256" s="275"/>
      <c r="F256" s="243"/>
      <c r="H256" s="243"/>
      <c r="I256" s="243"/>
      <c r="J256" s="166"/>
      <c r="K256" s="277"/>
    </row>
    <row r="257">
      <c r="A257" s="120"/>
      <c r="C257" s="120"/>
      <c r="D257" s="120"/>
      <c r="E257" s="275"/>
      <c r="F257" s="243"/>
      <c r="H257" s="243"/>
      <c r="I257" s="243"/>
      <c r="J257" s="166"/>
      <c r="K257" s="277"/>
    </row>
    <row r="258">
      <c r="A258" s="120"/>
      <c r="C258" s="120"/>
      <c r="D258" s="120"/>
      <c r="E258" s="275"/>
      <c r="F258" s="243"/>
      <c r="H258" s="243"/>
      <c r="I258" s="243"/>
      <c r="J258" s="166"/>
      <c r="K258" s="277"/>
    </row>
    <row r="259">
      <c r="A259" s="120"/>
      <c r="C259" s="120"/>
      <c r="D259" s="120"/>
      <c r="E259" s="275"/>
      <c r="F259" s="243"/>
      <c r="H259" s="243"/>
      <c r="I259" s="243"/>
      <c r="J259" s="166"/>
      <c r="K259" s="277"/>
    </row>
    <row r="260">
      <c r="A260" s="120"/>
      <c r="C260" s="120"/>
      <c r="D260" s="120"/>
      <c r="E260" s="275"/>
      <c r="F260" s="243"/>
      <c r="H260" s="243"/>
      <c r="I260" s="243"/>
      <c r="J260" s="166"/>
      <c r="K260" s="277"/>
    </row>
    <row r="261">
      <c r="A261" s="120"/>
      <c r="C261" s="120"/>
      <c r="D261" s="120"/>
      <c r="E261" s="275"/>
      <c r="F261" s="243"/>
      <c r="H261" s="243"/>
      <c r="I261" s="243"/>
      <c r="J261" s="166"/>
      <c r="K261" s="277"/>
    </row>
    <row r="262">
      <c r="A262" s="120"/>
      <c r="C262" s="120"/>
      <c r="D262" s="120"/>
      <c r="E262" s="275"/>
      <c r="F262" s="243"/>
      <c r="H262" s="243"/>
      <c r="I262" s="243"/>
      <c r="J262" s="166"/>
      <c r="K262" s="277"/>
    </row>
    <row r="263">
      <c r="A263" s="120"/>
      <c r="C263" s="120"/>
      <c r="D263" s="120"/>
      <c r="E263" s="275"/>
      <c r="F263" s="243"/>
      <c r="H263" s="243"/>
      <c r="I263" s="243"/>
      <c r="J263" s="166"/>
      <c r="K263" s="277"/>
    </row>
    <row r="264">
      <c r="A264" s="120"/>
      <c r="C264" s="120"/>
      <c r="D264" s="120"/>
      <c r="E264" s="275"/>
      <c r="F264" s="243"/>
      <c r="H264" s="243"/>
      <c r="I264" s="243"/>
      <c r="J264" s="166"/>
      <c r="K264" s="277"/>
    </row>
    <row r="265">
      <c r="A265" s="120"/>
      <c r="C265" s="120"/>
      <c r="D265" s="120"/>
      <c r="E265" s="275"/>
      <c r="F265" s="243"/>
      <c r="H265" s="243"/>
      <c r="I265" s="243"/>
      <c r="J265" s="166"/>
      <c r="K265" s="277"/>
    </row>
    <row r="266">
      <c r="A266" s="120"/>
      <c r="C266" s="120"/>
      <c r="D266" s="120"/>
      <c r="E266" s="275"/>
      <c r="F266" s="243"/>
      <c r="H266" s="243"/>
      <c r="I266" s="243"/>
      <c r="J266" s="166"/>
      <c r="K266" s="277"/>
    </row>
    <row r="267">
      <c r="A267" s="120"/>
      <c r="C267" s="120"/>
      <c r="D267" s="120"/>
      <c r="E267" s="275"/>
      <c r="F267" s="243"/>
      <c r="H267" s="243"/>
      <c r="I267" s="243"/>
      <c r="J267" s="166"/>
      <c r="K267" s="277"/>
    </row>
    <row r="268">
      <c r="A268" s="120"/>
      <c r="C268" s="120"/>
      <c r="D268" s="120"/>
      <c r="E268" s="275"/>
      <c r="F268" s="243"/>
      <c r="H268" s="243"/>
      <c r="I268" s="243"/>
      <c r="J268" s="166"/>
      <c r="K268" s="277"/>
    </row>
    <row r="269">
      <c r="A269" s="120"/>
      <c r="C269" s="120"/>
      <c r="D269" s="120"/>
      <c r="E269" s="275"/>
      <c r="F269" s="243"/>
      <c r="H269" s="243"/>
      <c r="I269" s="243"/>
      <c r="J269" s="166"/>
      <c r="K269" s="277"/>
    </row>
    <row r="270">
      <c r="A270" s="120"/>
      <c r="C270" s="120"/>
      <c r="D270" s="120"/>
      <c r="E270" s="275"/>
      <c r="F270" s="243"/>
      <c r="H270" s="243"/>
      <c r="I270" s="243"/>
      <c r="J270" s="166"/>
      <c r="K270" s="277"/>
    </row>
    <row r="271">
      <c r="A271" s="120"/>
      <c r="C271" s="120"/>
      <c r="D271" s="120"/>
      <c r="E271" s="275"/>
      <c r="F271" s="243"/>
      <c r="H271" s="243"/>
      <c r="I271" s="243"/>
      <c r="J271" s="166"/>
      <c r="K271" s="277"/>
    </row>
    <row r="272">
      <c r="A272" s="120"/>
      <c r="C272" s="120"/>
      <c r="D272" s="120"/>
      <c r="E272" s="275"/>
      <c r="F272" s="243"/>
      <c r="H272" s="243"/>
      <c r="I272" s="243"/>
      <c r="J272" s="166"/>
      <c r="K272" s="277"/>
    </row>
    <row r="273">
      <c r="A273" s="120"/>
      <c r="C273" s="120"/>
      <c r="D273" s="120"/>
      <c r="E273" s="275"/>
      <c r="F273" s="243"/>
      <c r="H273" s="243"/>
      <c r="I273" s="243"/>
      <c r="J273" s="166"/>
      <c r="K273" s="277"/>
    </row>
    <row r="274">
      <c r="A274" s="120"/>
      <c r="C274" s="120"/>
      <c r="D274" s="120"/>
      <c r="E274" s="275"/>
      <c r="F274" s="243"/>
      <c r="H274" s="243"/>
      <c r="I274" s="243"/>
      <c r="J274" s="166"/>
      <c r="K274" s="277"/>
    </row>
    <row r="275">
      <c r="A275" s="120"/>
      <c r="C275" s="120"/>
      <c r="D275" s="120"/>
      <c r="E275" s="275"/>
      <c r="F275" s="243"/>
      <c r="H275" s="243"/>
      <c r="I275" s="243"/>
      <c r="J275" s="166"/>
      <c r="K275" s="277"/>
    </row>
    <row r="276">
      <c r="A276" s="120"/>
      <c r="C276" s="120"/>
      <c r="D276" s="120"/>
      <c r="E276" s="275"/>
      <c r="F276" s="243"/>
      <c r="H276" s="243"/>
      <c r="I276" s="243"/>
      <c r="J276" s="166"/>
      <c r="K276" s="277"/>
    </row>
    <row r="277">
      <c r="A277" s="120"/>
      <c r="C277" s="120"/>
      <c r="D277" s="120"/>
      <c r="E277" s="275"/>
      <c r="F277" s="243"/>
      <c r="H277" s="243"/>
      <c r="I277" s="243"/>
      <c r="J277" s="166"/>
      <c r="K277" s="277"/>
    </row>
    <row r="278">
      <c r="A278" s="120"/>
      <c r="C278" s="120"/>
      <c r="D278" s="120"/>
      <c r="E278" s="275"/>
      <c r="F278" s="243"/>
      <c r="H278" s="243"/>
      <c r="I278" s="243"/>
      <c r="J278" s="166"/>
      <c r="K278" s="277"/>
    </row>
    <row r="279">
      <c r="A279" s="120"/>
      <c r="C279" s="120"/>
      <c r="D279" s="120"/>
      <c r="E279" s="275"/>
      <c r="F279" s="243"/>
      <c r="H279" s="243"/>
      <c r="I279" s="243"/>
      <c r="J279" s="166"/>
      <c r="K279" s="277"/>
    </row>
    <row r="280">
      <c r="A280" s="120"/>
      <c r="C280" s="120"/>
      <c r="D280" s="120"/>
      <c r="E280" s="275"/>
      <c r="F280" s="243"/>
      <c r="H280" s="243"/>
      <c r="I280" s="243"/>
      <c r="J280" s="166"/>
      <c r="K280" s="277"/>
    </row>
    <row r="281">
      <c r="A281" s="120"/>
      <c r="C281" s="120"/>
      <c r="D281" s="120"/>
      <c r="E281" s="275"/>
      <c r="F281" s="243"/>
      <c r="H281" s="243"/>
      <c r="I281" s="243"/>
      <c r="J281" s="166"/>
      <c r="K281" s="277"/>
    </row>
    <row r="282">
      <c r="A282" s="120"/>
      <c r="C282" s="120"/>
      <c r="D282" s="120"/>
      <c r="E282" s="275"/>
      <c r="F282" s="243"/>
      <c r="H282" s="243"/>
      <c r="I282" s="243"/>
      <c r="J282" s="166"/>
      <c r="K282" s="277"/>
    </row>
    <row r="283">
      <c r="A283" s="120"/>
      <c r="C283" s="120"/>
      <c r="D283" s="120"/>
      <c r="E283" s="275"/>
      <c r="F283" s="243"/>
      <c r="H283" s="243"/>
      <c r="I283" s="243"/>
      <c r="J283" s="166"/>
      <c r="K283" s="277"/>
    </row>
    <row r="284">
      <c r="A284" s="120"/>
      <c r="C284" s="120"/>
      <c r="D284" s="120"/>
      <c r="E284" s="275"/>
      <c r="F284" s="243"/>
      <c r="H284" s="243"/>
      <c r="I284" s="243"/>
      <c r="J284" s="166"/>
      <c r="K284" s="277"/>
    </row>
    <row r="285">
      <c r="A285" s="120"/>
      <c r="C285" s="120"/>
      <c r="D285" s="120"/>
      <c r="E285" s="275"/>
      <c r="F285" s="243"/>
      <c r="H285" s="243"/>
      <c r="I285" s="243"/>
      <c r="J285" s="166"/>
      <c r="K285" s="277"/>
    </row>
    <row r="286">
      <c r="A286" s="120"/>
      <c r="C286" s="120"/>
      <c r="D286" s="120"/>
      <c r="E286" s="275"/>
      <c r="F286" s="243"/>
      <c r="H286" s="243"/>
      <c r="I286" s="243"/>
      <c r="J286" s="166"/>
      <c r="K286" s="277"/>
    </row>
    <row r="287">
      <c r="A287" s="120"/>
      <c r="C287" s="120"/>
      <c r="D287" s="120"/>
      <c r="E287" s="275"/>
      <c r="F287" s="243"/>
      <c r="H287" s="243"/>
      <c r="I287" s="243"/>
      <c r="J287" s="166"/>
      <c r="K287" s="277"/>
    </row>
    <row r="288">
      <c r="A288" s="120"/>
      <c r="C288" s="120"/>
      <c r="D288" s="120"/>
      <c r="E288" s="275"/>
      <c r="F288" s="243"/>
      <c r="H288" s="243"/>
      <c r="I288" s="243"/>
      <c r="J288" s="166"/>
      <c r="K288" s="277"/>
    </row>
    <row r="289">
      <c r="A289" s="120"/>
      <c r="C289" s="120"/>
      <c r="D289" s="120"/>
      <c r="E289" s="275"/>
      <c r="F289" s="243"/>
      <c r="H289" s="243"/>
      <c r="I289" s="243"/>
      <c r="J289" s="166"/>
      <c r="K289" s="277"/>
    </row>
    <row r="290">
      <c r="A290" s="120"/>
      <c r="C290" s="120"/>
      <c r="D290" s="120"/>
      <c r="E290" s="275"/>
      <c r="F290" s="243"/>
      <c r="H290" s="243"/>
      <c r="I290" s="243"/>
      <c r="J290" s="166"/>
      <c r="K290" s="277"/>
    </row>
    <row r="291">
      <c r="A291" s="120"/>
      <c r="C291" s="120"/>
      <c r="D291" s="120"/>
      <c r="E291" s="275"/>
      <c r="F291" s="243"/>
      <c r="H291" s="243"/>
      <c r="I291" s="243"/>
      <c r="J291" s="166"/>
      <c r="K291" s="277"/>
    </row>
    <row r="292">
      <c r="A292" s="120"/>
      <c r="C292" s="120"/>
      <c r="D292" s="120"/>
      <c r="E292" s="275"/>
      <c r="F292" s="243"/>
      <c r="H292" s="243"/>
      <c r="I292" s="243"/>
      <c r="J292" s="166"/>
      <c r="K292" s="277"/>
    </row>
    <row r="293">
      <c r="A293" s="120"/>
      <c r="C293" s="120"/>
      <c r="D293" s="120"/>
      <c r="E293" s="275"/>
      <c r="F293" s="243"/>
      <c r="H293" s="243"/>
      <c r="I293" s="243"/>
      <c r="J293" s="166"/>
      <c r="K293" s="277"/>
    </row>
    <row r="294">
      <c r="A294" s="120"/>
      <c r="C294" s="120"/>
      <c r="D294" s="120"/>
      <c r="E294" s="275"/>
      <c r="F294" s="243"/>
      <c r="H294" s="243"/>
      <c r="I294" s="243"/>
      <c r="J294" s="166"/>
      <c r="K294" s="277"/>
    </row>
    <row r="295">
      <c r="A295" s="120"/>
      <c r="C295" s="120"/>
      <c r="D295" s="120"/>
      <c r="E295" s="275"/>
      <c r="F295" s="243"/>
      <c r="H295" s="243"/>
      <c r="I295" s="243"/>
      <c r="J295" s="166"/>
      <c r="K295" s="277"/>
    </row>
    <row r="296">
      <c r="A296" s="120"/>
      <c r="C296" s="120"/>
      <c r="D296" s="120"/>
      <c r="E296" s="275"/>
      <c r="F296" s="243"/>
      <c r="H296" s="243"/>
      <c r="I296" s="243"/>
      <c r="J296" s="166"/>
      <c r="K296" s="277"/>
    </row>
    <row r="297">
      <c r="A297" s="120"/>
      <c r="C297" s="120"/>
      <c r="D297" s="120"/>
      <c r="E297" s="275"/>
      <c r="F297" s="243"/>
      <c r="H297" s="243"/>
      <c r="I297" s="243"/>
      <c r="J297" s="166"/>
      <c r="K297" s="277"/>
    </row>
    <row r="298">
      <c r="A298" s="120"/>
      <c r="C298" s="120"/>
      <c r="D298" s="120"/>
      <c r="E298" s="275"/>
      <c r="F298" s="243"/>
      <c r="H298" s="243"/>
      <c r="I298" s="243"/>
      <c r="J298" s="166"/>
      <c r="K298" s="277"/>
    </row>
    <row r="299">
      <c r="A299" s="120"/>
      <c r="C299" s="120"/>
      <c r="D299" s="120"/>
      <c r="E299" s="275"/>
      <c r="F299" s="243"/>
      <c r="H299" s="243"/>
      <c r="I299" s="243"/>
      <c r="J299" s="166"/>
      <c r="K299" s="277"/>
    </row>
    <row r="300">
      <c r="A300" s="120"/>
      <c r="C300" s="120"/>
      <c r="D300" s="120"/>
      <c r="E300" s="275"/>
      <c r="F300" s="243"/>
      <c r="H300" s="243"/>
      <c r="I300" s="243"/>
      <c r="J300" s="166"/>
      <c r="K300" s="277"/>
    </row>
    <row r="301">
      <c r="A301" s="120"/>
      <c r="C301" s="120"/>
      <c r="D301" s="120"/>
      <c r="E301" s="275"/>
      <c r="F301" s="243"/>
      <c r="H301" s="243"/>
      <c r="I301" s="243"/>
      <c r="J301" s="166"/>
      <c r="K301" s="277"/>
    </row>
    <row r="302">
      <c r="A302" s="120"/>
      <c r="C302" s="120"/>
      <c r="D302" s="120"/>
      <c r="E302" s="275"/>
      <c r="F302" s="243"/>
      <c r="H302" s="243"/>
      <c r="I302" s="243"/>
      <c r="J302" s="166"/>
      <c r="K302" s="277"/>
    </row>
    <row r="303">
      <c r="A303" s="120"/>
      <c r="C303" s="120"/>
      <c r="D303" s="120"/>
      <c r="E303" s="275"/>
      <c r="F303" s="243"/>
      <c r="H303" s="243"/>
      <c r="I303" s="243"/>
      <c r="J303" s="166"/>
      <c r="K303" s="277"/>
    </row>
    <row r="304">
      <c r="A304" s="120"/>
      <c r="C304" s="120"/>
      <c r="D304" s="120"/>
      <c r="E304" s="275"/>
      <c r="F304" s="243"/>
      <c r="H304" s="243"/>
      <c r="I304" s="243"/>
      <c r="J304" s="166"/>
      <c r="K304" s="277"/>
    </row>
    <row r="305">
      <c r="A305" s="120"/>
      <c r="C305" s="120"/>
      <c r="D305" s="120"/>
      <c r="E305" s="275"/>
      <c r="F305" s="243"/>
      <c r="H305" s="243"/>
      <c r="I305" s="243"/>
      <c r="J305" s="166"/>
      <c r="K305" s="277"/>
    </row>
    <row r="306">
      <c r="A306" s="120"/>
      <c r="C306" s="120"/>
      <c r="D306" s="120"/>
      <c r="E306" s="275"/>
      <c r="F306" s="243"/>
      <c r="H306" s="243"/>
      <c r="I306" s="243"/>
      <c r="J306" s="166"/>
      <c r="K306" s="277"/>
    </row>
    <row r="307">
      <c r="A307" s="120"/>
      <c r="C307" s="120"/>
      <c r="D307" s="120"/>
      <c r="E307" s="275"/>
      <c r="F307" s="243"/>
      <c r="H307" s="243"/>
      <c r="I307" s="243"/>
      <c r="J307" s="166"/>
      <c r="K307" s="277"/>
    </row>
    <row r="308">
      <c r="A308" s="120"/>
      <c r="C308" s="120"/>
      <c r="D308" s="120"/>
      <c r="E308" s="275"/>
      <c r="F308" s="243"/>
      <c r="H308" s="243"/>
      <c r="I308" s="243"/>
      <c r="J308" s="166"/>
      <c r="K308" s="277"/>
    </row>
    <row r="309">
      <c r="A309" s="120"/>
      <c r="C309" s="120"/>
      <c r="D309" s="120"/>
      <c r="E309" s="275"/>
      <c r="F309" s="243"/>
      <c r="H309" s="243"/>
      <c r="I309" s="243"/>
      <c r="J309" s="166"/>
      <c r="K309" s="277"/>
    </row>
    <row r="310">
      <c r="A310" s="120"/>
      <c r="C310" s="120"/>
      <c r="D310" s="120"/>
      <c r="E310" s="275"/>
      <c r="F310" s="243"/>
      <c r="H310" s="243"/>
      <c r="I310" s="243"/>
      <c r="J310" s="166"/>
      <c r="K310" s="277"/>
    </row>
    <row r="311">
      <c r="A311" s="120"/>
      <c r="C311" s="120"/>
      <c r="D311" s="120"/>
      <c r="E311" s="275"/>
      <c r="F311" s="243"/>
      <c r="H311" s="243"/>
      <c r="I311" s="243"/>
      <c r="J311" s="166"/>
      <c r="K311" s="277"/>
    </row>
    <row r="312">
      <c r="A312" s="120"/>
      <c r="C312" s="120"/>
      <c r="D312" s="120"/>
      <c r="E312" s="275"/>
      <c r="F312" s="243"/>
      <c r="H312" s="243"/>
      <c r="I312" s="243"/>
      <c r="J312" s="166"/>
      <c r="K312" s="277"/>
    </row>
    <row r="313">
      <c r="A313" s="120"/>
      <c r="C313" s="120"/>
      <c r="D313" s="120"/>
      <c r="E313" s="275"/>
      <c r="F313" s="243"/>
      <c r="H313" s="243"/>
      <c r="I313" s="243"/>
      <c r="J313" s="166"/>
      <c r="K313" s="277"/>
    </row>
    <row r="314">
      <c r="A314" s="120"/>
      <c r="C314" s="120"/>
      <c r="D314" s="120"/>
      <c r="E314" s="275"/>
      <c r="F314" s="243"/>
      <c r="H314" s="243"/>
      <c r="I314" s="243"/>
      <c r="J314" s="166"/>
      <c r="K314" s="277"/>
    </row>
    <row r="315">
      <c r="A315" s="120"/>
      <c r="C315" s="120"/>
      <c r="D315" s="120"/>
      <c r="E315" s="275"/>
      <c r="F315" s="243"/>
      <c r="H315" s="243"/>
      <c r="I315" s="243"/>
      <c r="J315" s="166"/>
      <c r="K315" s="277"/>
    </row>
    <row r="316">
      <c r="A316" s="120"/>
      <c r="C316" s="120"/>
      <c r="D316" s="120"/>
      <c r="E316" s="275"/>
      <c r="F316" s="243"/>
      <c r="H316" s="243"/>
      <c r="I316" s="243"/>
      <c r="J316" s="166"/>
      <c r="K316" s="277"/>
    </row>
    <row r="317">
      <c r="A317" s="120"/>
      <c r="C317" s="120"/>
      <c r="D317" s="120"/>
      <c r="E317" s="275"/>
      <c r="F317" s="243"/>
      <c r="H317" s="243"/>
      <c r="I317" s="243"/>
      <c r="J317" s="166"/>
      <c r="K317" s="277"/>
    </row>
    <row r="318">
      <c r="A318" s="120"/>
      <c r="C318" s="120"/>
      <c r="D318" s="120"/>
      <c r="E318" s="275"/>
      <c r="F318" s="243"/>
      <c r="H318" s="243"/>
      <c r="I318" s="243"/>
      <c r="J318" s="166"/>
      <c r="K318" s="277"/>
    </row>
    <row r="319">
      <c r="A319" s="120"/>
      <c r="C319" s="120"/>
      <c r="D319" s="120"/>
      <c r="E319" s="275"/>
      <c r="F319" s="243"/>
      <c r="H319" s="243"/>
      <c r="I319" s="243"/>
      <c r="J319" s="166"/>
      <c r="K319" s="277"/>
    </row>
    <row r="320">
      <c r="A320" s="120"/>
      <c r="C320" s="120"/>
      <c r="D320" s="120"/>
      <c r="E320" s="275"/>
      <c r="F320" s="243"/>
      <c r="H320" s="243"/>
      <c r="I320" s="243"/>
      <c r="J320" s="166"/>
      <c r="K320" s="277"/>
    </row>
    <row r="321">
      <c r="A321" s="120"/>
      <c r="C321" s="120"/>
      <c r="D321" s="120"/>
      <c r="E321" s="275"/>
      <c r="F321" s="243"/>
      <c r="H321" s="243"/>
      <c r="I321" s="243"/>
      <c r="J321" s="166"/>
      <c r="K321" s="277"/>
    </row>
    <row r="322">
      <c r="A322" s="120"/>
      <c r="C322" s="120"/>
      <c r="D322" s="120"/>
      <c r="E322" s="275"/>
      <c r="F322" s="243"/>
      <c r="H322" s="243"/>
      <c r="I322" s="243"/>
      <c r="J322" s="166"/>
      <c r="K322" s="277"/>
    </row>
    <row r="323">
      <c r="A323" s="120"/>
      <c r="C323" s="120"/>
      <c r="D323" s="120"/>
      <c r="E323" s="275"/>
      <c r="F323" s="243"/>
      <c r="H323" s="243"/>
      <c r="I323" s="243"/>
      <c r="J323" s="166"/>
      <c r="K323" s="277"/>
    </row>
    <row r="324">
      <c r="A324" s="120"/>
      <c r="C324" s="120"/>
      <c r="D324" s="120"/>
      <c r="E324" s="275"/>
      <c r="F324" s="243"/>
      <c r="H324" s="243"/>
      <c r="I324" s="243"/>
      <c r="J324" s="166"/>
      <c r="K324" s="277"/>
    </row>
    <row r="325">
      <c r="A325" s="120"/>
      <c r="C325" s="120"/>
      <c r="D325" s="120"/>
      <c r="E325" s="275"/>
      <c r="F325" s="243"/>
      <c r="H325" s="243"/>
      <c r="I325" s="243"/>
      <c r="J325" s="166"/>
      <c r="K325" s="277"/>
    </row>
    <row r="326">
      <c r="A326" s="120"/>
      <c r="C326" s="120"/>
      <c r="D326" s="120"/>
      <c r="E326" s="275"/>
      <c r="F326" s="243"/>
      <c r="H326" s="243"/>
      <c r="I326" s="243"/>
      <c r="J326" s="166"/>
      <c r="K326" s="277"/>
    </row>
    <row r="327">
      <c r="A327" s="120"/>
      <c r="C327" s="120"/>
      <c r="D327" s="120"/>
      <c r="E327" s="275"/>
      <c r="F327" s="243"/>
      <c r="H327" s="243"/>
      <c r="I327" s="243"/>
      <c r="J327" s="166"/>
      <c r="K327" s="277"/>
    </row>
    <row r="328">
      <c r="A328" s="120"/>
      <c r="C328" s="120"/>
      <c r="D328" s="120"/>
      <c r="E328" s="275"/>
      <c r="F328" s="243"/>
      <c r="H328" s="243"/>
      <c r="I328" s="243"/>
      <c r="J328" s="166"/>
      <c r="K328" s="277"/>
    </row>
    <row r="329">
      <c r="A329" s="120"/>
      <c r="C329" s="120"/>
      <c r="D329" s="120"/>
      <c r="E329" s="275"/>
      <c r="F329" s="243"/>
      <c r="H329" s="243"/>
      <c r="I329" s="243"/>
      <c r="J329" s="166"/>
      <c r="K329" s="277"/>
    </row>
    <row r="330">
      <c r="A330" s="120"/>
      <c r="C330" s="120"/>
      <c r="D330" s="120"/>
      <c r="E330" s="275"/>
      <c r="F330" s="243"/>
      <c r="H330" s="243"/>
      <c r="I330" s="243"/>
      <c r="J330" s="166"/>
      <c r="K330" s="277"/>
    </row>
    <row r="331">
      <c r="A331" s="120"/>
      <c r="C331" s="120"/>
      <c r="D331" s="120"/>
      <c r="E331" s="275"/>
      <c r="F331" s="243"/>
      <c r="H331" s="243"/>
      <c r="I331" s="243"/>
      <c r="J331" s="166"/>
      <c r="K331" s="277"/>
    </row>
    <row r="332">
      <c r="A332" s="120"/>
      <c r="C332" s="120"/>
      <c r="D332" s="120"/>
      <c r="E332" s="275"/>
      <c r="F332" s="243"/>
      <c r="H332" s="243"/>
      <c r="I332" s="243"/>
      <c r="J332" s="166"/>
      <c r="K332" s="277"/>
    </row>
    <row r="333">
      <c r="A333" s="120"/>
      <c r="C333" s="120"/>
      <c r="D333" s="120"/>
      <c r="E333" s="275"/>
      <c r="F333" s="243"/>
      <c r="H333" s="243"/>
      <c r="I333" s="243"/>
      <c r="J333" s="166"/>
      <c r="K333" s="277"/>
    </row>
    <row r="334">
      <c r="A334" s="120"/>
      <c r="C334" s="120"/>
      <c r="D334" s="120"/>
      <c r="E334" s="275"/>
      <c r="F334" s="243"/>
      <c r="H334" s="243"/>
      <c r="I334" s="243"/>
      <c r="J334" s="166"/>
      <c r="K334" s="277"/>
    </row>
    <row r="335">
      <c r="A335" s="120"/>
      <c r="C335" s="120"/>
      <c r="D335" s="120"/>
      <c r="E335" s="275"/>
      <c r="F335" s="243"/>
      <c r="H335" s="243"/>
      <c r="I335" s="243"/>
      <c r="J335" s="166"/>
      <c r="K335" s="277"/>
    </row>
    <row r="336">
      <c r="A336" s="120"/>
      <c r="C336" s="120"/>
      <c r="D336" s="120"/>
      <c r="E336" s="275"/>
      <c r="F336" s="243"/>
      <c r="H336" s="243"/>
      <c r="I336" s="243"/>
      <c r="J336" s="166"/>
      <c r="K336" s="277"/>
    </row>
    <row r="337">
      <c r="A337" s="120"/>
      <c r="C337" s="120"/>
      <c r="D337" s="120"/>
      <c r="E337" s="275"/>
      <c r="F337" s="243"/>
      <c r="H337" s="243"/>
      <c r="I337" s="243"/>
      <c r="J337" s="166"/>
      <c r="K337" s="277"/>
    </row>
    <row r="338">
      <c r="A338" s="120"/>
      <c r="C338" s="120"/>
      <c r="D338" s="120"/>
      <c r="E338" s="275"/>
      <c r="F338" s="243"/>
      <c r="H338" s="243"/>
      <c r="I338" s="243"/>
      <c r="J338" s="166"/>
      <c r="K338" s="277"/>
    </row>
    <row r="339">
      <c r="A339" s="120"/>
      <c r="C339" s="120"/>
      <c r="D339" s="120"/>
      <c r="E339" s="275"/>
      <c r="F339" s="243"/>
      <c r="H339" s="243"/>
      <c r="I339" s="243"/>
      <c r="J339" s="166"/>
      <c r="K339" s="277"/>
    </row>
    <row r="340">
      <c r="A340" s="120"/>
      <c r="C340" s="120"/>
      <c r="D340" s="120"/>
      <c r="E340" s="275"/>
      <c r="F340" s="243"/>
      <c r="H340" s="243"/>
      <c r="I340" s="243"/>
      <c r="J340" s="166"/>
      <c r="K340" s="277"/>
    </row>
    <row r="341">
      <c r="A341" s="120"/>
      <c r="C341" s="120"/>
      <c r="D341" s="120"/>
      <c r="E341" s="275"/>
      <c r="F341" s="243"/>
      <c r="H341" s="243"/>
      <c r="I341" s="243"/>
      <c r="J341" s="166"/>
      <c r="K341" s="277"/>
    </row>
    <row r="342">
      <c r="A342" s="120"/>
      <c r="C342" s="120"/>
      <c r="D342" s="120"/>
      <c r="E342" s="275"/>
      <c r="F342" s="243"/>
      <c r="H342" s="243"/>
      <c r="I342" s="243"/>
      <c r="J342" s="166"/>
      <c r="K342" s="277"/>
    </row>
    <row r="343">
      <c r="A343" s="120"/>
      <c r="C343" s="120"/>
      <c r="D343" s="120"/>
      <c r="E343" s="275"/>
      <c r="F343" s="243"/>
      <c r="H343" s="243"/>
      <c r="I343" s="243"/>
      <c r="J343" s="166"/>
      <c r="K343" s="277"/>
    </row>
    <row r="344">
      <c r="A344" s="120"/>
      <c r="C344" s="120"/>
      <c r="D344" s="120"/>
      <c r="E344" s="275"/>
      <c r="F344" s="243"/>
      <c r="H344" s="243"/>
      <c r="I344" s="243"/>
      <c r="J344" s="166"/>
      <c r="K344" s="277"/>
    </row>
    <row r="345">
      <c r="A345" s="120"/>
      <c r="C345" s="120"/>
      <c r="D345" s="120"/>
      <c r="E345" s="275"/>
      <c r="F345" s="243"/>
      <c r="H345" s="243"/>
      <c r="I345" s="243"/>
      <c r="J345" s="166"/>
      <c r="K345" s="277"/>
    </row>
    <row r="346">
      <c r="A346" s="120"/>
      <c r="C346" s="120"/>
      <c r="D346" s="120"/>
      <c r="E346" s="275"/>
      <c r="F346" s="243"/>
      <c r="H346" s="243"/>
      <c r="I346" s="243"/>
      <c r="J346" s="166"/>
      <c r="K346" s="277"/>
    </row>
    <row r="347">
      <c r="A347" s="120"/>
      <c r="C347" s="120"/>
      <c r="D347" s="120"/>
      <c r="E347" s="275"/>
      <c r="F347" s="243"/>
      <c r="H347" s="243"/>
      <c r="I347" s="243"/>
      <c r="J347" s="166"/>
      <c r="K347" s="277"/>
    </row>
    <row r="348">
      <c r="A348" s="120"/>
      <c r="C348" s="120"/>
      <c r="D348" s="120"/>
      <c r="E348" s="275"/>
      <c r="F348" s="243"/>
      <c r="H348" s="243"/>
      <c r="I348" s="243"/>
      <c r="J348" s="166"/>
      <c r="K348" s="277"/>
    </row>
    <row r="349">
      <c r="A349" s="120"/>
      <c r="C349" s="120"/>
      <c r="D349" s="120"/>
      <c r="E349" s="275"/>
      <c r="F349" s="243"/>
      <c r="H349" s="243"/>
      <c r="I349" s="243"/>
      <c r="J349" s="166"/>
      <c r="K349" s="277"/>
    </row>
    <row r="350">
      <c r="A350" s="120"/>
      <c r="C350" s="120"/>
      <c r="D350" s="120"/>
      <c r="E350" s="275"/>
      <c r="F350" s="243"/>
      <c r="H350" s="243"/>
      <c r="I350" s="243"/>
      <c r="J350" s="166"/>
      <c r="K350" s="277"/>
    </row>
    <row r="351">
      <c r="A351" s="120"/>
      <c r="C351" s="120"/>
      <c r="D351" s="120"/>
      <c r="E351" s="275"/>
      <c r="F351" s="243"/>
      <c r="H351" s="243"/>
      <c r="I351" s="243"/>
      <c r="J351" s="166"/>
      <c r="K351" s="277"/>
    </row>
    <row r="352">
      <c r="A352" s="120"/>
      <c r="C352" s="120"/>
      <c r="D352" s="120"/>
      <c r="E352" s="275"/>
      <c r="F352" s="243"/>
      <c r="H352" s="243"/>
      <c r="I352" s="243"/>
      <c r="J352" s="166"/>
      <c r="K352" s="277"/>
    </row>
    <row r="353">
      <c r="A353" s="120"/>
      <c r="C353" s="120"/>
      <c r="D353" s="120"/>
      <c r="E353" s="275"/>
      <c r="F353" s="243"/>
      <c r="H353" s="243"/>
      <c r="I353" s="243"/>
      <c r="J353" s="166"/>
      <c r="K353" s="277"/>
    </row>
    <row r="354">
      <c r="A354" s="120"/>
      <c r="C354" s="120"/>
      <c r="D354" s="120"/>
      <c r="E354" s="275"/>
      <c r="F354" s="243"/>
      <c r="H354" s="243"/>
      <c r="I354" s="243"/>
      <c r="J354" s="166"/>
      <c r="K354" s="277"/>
    </row>
    <row r="355">
      <c r="A355" s="120"/>
      <c r="C355" s="120"/>
      <c r="D355" s="120"/>
      <c r="E355" s="275"/>
      <c r="F355" s="243"/>
      <c r="H355" s="243"/>
      <c r="I355" s="243"/>
      <c r="J355" s="166"/>
      <c r="K355" s="277"/>
    </row>
    <row r="356">
      <c r="A356" s="120"/>
      <c r="C356" s="120"/>
      <c r="D356" s="120"/>
      <c r="E356" s="275"/>
      <c r="F356" s="243"/>
      <c r="H356" s="243"/>
      <c r="I356" s="243"/>
      <c r="J356" s="166"/>
      <c r="K356" s="277"/>
    </row>
    <row r="357">
      <c r="A357" s="120"/>
      <c r="C357" s="120"/>
      <c r="D357" s="120"/>
      <c r="E357" s="275"/>
      <c r="F357" s="243"/>
      <c r="H357" s="243"/>
      <c r="I357" s="243"/>
      <c r="J357" s="166"/>
      <c r="K357" s="277"/>
    </row>
    <row r="358">
      <c r="A358" s="120"/>
      <c r="C358" s="120"/>
      <c r="D358" s="120"/>
      <c r="E358" s="275"/>
      <c r="F358" s="243"/>
      <c r="H358" s="243"/>
      <c r="I358" s="243"/>
      <c r="J358" s="166"/>
      <c r="K358" s="277"/>
    </row>
    <row r="359">
      <c r="A359" s="120"/>
      <c r="C359" s="120"/>
      <c r="D359" s="120"/>
      <c r="E359" s="275"/>
      <c r="F359" s="243"/>
      <c r="H359" s="243"/>
      <c r="I359" s="243"/>
      <c r="J359" s="166"/>
      <c r="K359" s="277"/>
    </row>
    <row r="360">
      <c r="A360" s="120"/>
      <c r="C360" s="120"/>
      <c r="D360" s="120"/>
      <c r="E360" s="275"/>
      <c r="F360" s="243"/>
      <c r="H360" s="243"/>
      <c r="I360" s="243"/>
      <c r="J360" s="166"/>
      <c r="K360" s="277"/>
    </row>
    <row r="361">
      <c r="A361" s="120"/>
      <c r="C361" s="120"/>
      <c r="D361" s="120"/>
      <c r="E361" s="275"/>
      <c r="F361" s="243"/>
      <c r="H361" s="243"/>
      <c r="I361" s="243"/>
      <c r="J361" s="166"/>
      <c r="K361" s="277"/>
    </row>
    <row r="362">
      <c r="A362" s="120"/>
      <c r="C362" s="120"/>
      <c r="D362" s="120"/>
      <c r="E362" s="275"/>
      <c r="F362" s="243"/>
      <c r="H362" s="243"/>
      <c r="I362" s="243"/>
      <c r="J362" s="166"/>
      <c r="K362" s="277"/>
    </row>
    <row r="363">
      <c r="A363" s="120"/>
      <c r="C363" s="120"/>
      <c r="D363" s="120"/>
      <c r="E363" s="275"/>
      <c r="F363" s="243"/>
      <c r="H363" s="243"/>
      <c r="I363" s="243"/>
      <c r="J363" s="166"/>
      <c r="K363" s="277"/>
    </row>
    <row r="364">
      <c r="A364" s="120"/>
      <c r="C364" s="120"/>
      <c r="D364" s="120"/>
      <c r="E364" s="275"/>
      <c r="F364" s="243"/>
      <c r="H364" s="243"/>
      <c r="I364" s="243"/>
      <c r="J364" s="166"/>
      <c r="K364" s="277"/>
    </row>
    <row r="365">
      <c r="A365" s="120"/>
      <c r="C365" s="120"/>
      <c r="D365" s="120"/>
      <c r="E365" s="275"/>
      <c r="F365" s="243"/>
      <c r="H365" s="243"/>
      <c r="I365" s="243"/>
      <c r="J365" s="166"/>
      <c r="K365" s="277"/>
    </row>
    <row r="366">
      <c r="A366" s="120"/>
      <c r="C366" s="120"/>
      <c r="D366" s="120"/>
      <c r="E366" s="275"/>
      <c r="F366" s="243"/>
      <c r="H366" s="243"/>
      <c r="I366" s="243"/>
      <c r="J366" s="166"/>
      <c r="K366" s="277"/>
    </row>
    <row r="367">
      <c r="A367" s="120"/>
      <c r="C367" s="120"/>
      <c r="D367" s="120"/>
      <c r="E367" s="275"/>
      <c r="F367" s="243"/>
      <c r="H367" s="243"/>
      <c r="I367" s="243"/>
      <c r="J367" s="166"/>
      <c r="K367" s="277"/>
    </row>
    <row r="368">
      <c r="A368" s="120"/>
      <c r="C368" s="120"/>
      <c r="D368" s="120"/>
      <c r="E368" s="275"/>
      <c r="F368" s="243"/>
      <c r="H368" s="243"/>
      <c r="I368" s="243"/>
      <c r="J368" s="166"/>
      <c r="K368" s="277"/>
    </row>
    <row r="369">
      <c r="A369" s="120"/>
      <c r="C369" s="120"/>
      <c r="D369" s="120"/>
      <c r="E369" s="275"/>
      <c r="F369" s="243"/>
      <c r="H369" s="243"/>
      <c r="I369" s="243"/>
      <c r="J369" s="166"/>
      <c r="K369" s="277"/>
    </row>
    <row r="370">
      <c r="A370" s="120"/>
      <c r="C370" s="120"/>
      <c r="D370" s="120"/>
      <c r="E370" s="275"/>
      <c r="F370" s="243"/>
      <c r="H370" s="243"/>
      <c r="I370" s="243"/>
      <c r="J370" s="166"/>
      <c r="K370" s="277"/>
    </row>
    <row r="371">
      <c r="A371" s="120"/>
      <c r="C371" s="120"/>
      <c r="D371" s="120"/>
      <c r="E371" s="275"/>
      <c r="F371" s="243"/>
      <c r="H371" s="243"/>
      <c r="I371" s="243"/>
      <c r="J371" s="166"/>
      <c r="K371" s="277"/>
    </row>
    <row r="372">
      <c r="A372" s="120"/>
      <c r="C372" s="120"/>
      <c r="D372" s="120"/>
      <c r="E372" s="275"/>
      <c r="F372" s="243"/>
      <c r="H372" s="243"/>
      <c r="I372" s="243"/>
      <c r="J372" s="166"/>
      <c r="K372" s="277"/>
    </row>
    <row r="373">
      <c r="A373" s="120"/>
      <c r="C373" s="120"/>
      <c r="D373" s="120"/>
      <c r="E373" s="275"/>
      <c r="F373" s="243"/>
      <c r="H373" s="243"/>
      <c r="I373" s="243"/>
      <c r="J373" s="166"/>
      <c r="K373" s="277"/>
    </row>
    <row r="374">
      <c r="A374" s="120"/>
      <c r="C374" s="120"/>
      <c r="D374" s="120"/>
      <c r="E374" s="275"/>
      <c r="F374" s="243"/>
      <c r="H374" s="243"/>
      <c r="I374" s="243"/>
      <c r="J374" s="166"/>
      <c r="K374" s="277"/>
    </row>
    <row r="375">
      <c r="A375" s="120"/>
      <c r="C375" s="120"/>
      <c r="D375" s="120"/>
      <c r="E375" s="275"/>
      <c r="F375" s="243"/>
      <c r="H375" s="243"/>
      <c r="I375" s="243"/>
      <c r="J375" s="166"/>
      <c r="K375" s="277"/>
    </row>
    <row r="376">
      <c r="A376" s="120"/>
      <c r="C376" s="120"/>
      <c r="D376" s="120"/>
      <c r="E376" s="275"/>
      <c r="F376" s="243"/>
      <c r="H376" s="243"/>
      <c r="I376" s="243"/>
      <c r="J376" s="166"/>
      <c r="K376" s="277"/>
    </row>
    <row r="377">
      <c r="A377" s="120"/>
      <c r="C377" s="120"/>
      <c r="D377" s="120"/>
      <c r="E377" s="275"/>
      <c r="F377" s="243"/>
      <c r="H377" s="243"/>
      <c r="I377" s="243"/>
      <c r="J377" s="166"/>
      <c r="K377" s="277"/>
    </row>
    <row r="378">
      <c r="A378" s="120"/>
      <c r="C378" s="120"/>
      <c r="D378" s="120"/>
      <c r="E378" s="275"/>
      <c r="F378" s="243"/>
      <c r="H378" s="243"/>
      <c r="I378" s="243"/>
      <c r="J378" s="166"/>
      <c r="K378" s="277"/>
    </row>
    <row r="379">
      <c r="A379" s="120"/>
      <c r="C379" s="120"/>
      <c r="D379" s="120"/>
      <c r="E379" s="275"/>
      <c r="F379" s="243"/>
      <c r="H379" s="243"/>
      <c r="I379" s="243"/>
      <c r="J379" s="166"/>
      <c r="K379" s="277"/>
    </row>
    <row r="380">
      <c r="A380" s="120"/>
      <c r="C380" s="120"/>
      <c r="D380" s="120"/>
      <c r="E380" s="275"/>
      <c r="F380" s="243"/>
      <c r="H380" s="243"/>
      <c r="I380" s="243"/>
      <c r="J380" s="166"/>
      <c r="K380" s="277"/>
    </row>
    <row r="381">
      <c r="A381" s="120"/>
      <c r="C381" s="120"/>
      <c r="D381" s="120"/>
      <c r="E381" s="275"/>
      <c r="F381" s="243"/>
      <c r="H381" s="243"/>
      <c r="I381" s="243"/>
      <c r="J381" s="166"/>
      <c r="K381" s="277"/>
    </row>
    <row r="382">
      <c r="A382" s="120"/>
      <c r="C382" s="120"/>
      <c r="D382" s="120"/>
      <c r="E382" s="275"/>
      <c r="F382" s="243"/>
      <c r="H382" s="243"/>
      <c r="I382" s="243"/>
      <c r="J382" s="166"/>
      <c r="K382" s="277"/>
    </row>
    <row r="383">
      <c r="A383" s="120"/>
      <c r="C383" s="120"/>
      <c r="D383" s="120"/>
      <c r="E383" s="275"/>
      <c r="F383" s="243"/>
      <c r="H383" s="243"/>
      <c r="I383" s="243"/>
      <c r="J383" s="166"/>
      <c r="K383" s="277"/>
    </row>
    <row r="384">
      <c r="A384" s="120"/>
      <c r="C384" s="120"/>
      <c r="D384" s="120"/>
      <c r="E384" s="275"/>
      <c r="F384" s="243"/>
      <c r="H384" s="243"/>
      <c r="I384" s="243"/>
      <c r="J384" s="166"/>
      <c r="K384" s="277"/>
    </row>
    <row r="385">
      <c r="A385" s="120"/>
      <c r="C385" s="120"/>
      <c r="D385" s="120"/>
      <c r="E385" s="275"/>
      <c r="F385" s="243"/>
      <c r="H385" s="243"/>
      <c r="I385" s="243"/>
      <c r="J385" s="166"/>
      <c r="K385" s="277"/>
    </row>
    <row r="386">
      <c r="A386" s="120"/>
      <c r="C386" s="120"/>
      <c r="D386" s="120"/>
      <c r="E386" s="275"/>
      <c r="F386" s="243"/>
      <c r="H386" s="243"/>
      <c r="I386" s="243"/>
      <c r="J386" s="166"/>
      <c r="K386" s="277"/>
    </row>
    <row r="387">
      <c r="A387" s="120"/>
      <c r="C387" s="120"/>
      <c r="D387" s="120"/>
      <c r="E387" s="275"/>
      <c r="F387" s="243"/>
      <c r="H387" s="243"/>
      <c r="I387" s="243"/>
      <c r="J387" s="166"/>
      <c r="K387" s="277"/>
    </row>
    <row r="388">
      <c r="A388" s="120"/>
      <c r="C388" s="120"/>
      <c r="D388" s="120"/>
      <c r="E388" s="275"/>
      <c r="F388" s="243"/>
      <c r="H388" s="243"/>
      <c r="I388" s="243"/>
      <c r="J388" s="166"/>
      <c r="K388" s="277"/>
    </row>
    <row r="389">
      <c r="A389" s="120"/>
      <c r="C389" s="120"/>
      <c r="D389" s="120"/>
      <c r="E389" s="275"/>
      <c r="F389" s="243"/>
      <c r="H389" s="243"/>
      <c r="I389" s="243"/>
      <c r="J389" s="166"/>
      <c r="K389" s="277"/>
    </row>
    <row r="390">
      <c r="A390" s="120"/>
      <c r="C390" s="120"/>
      <c r="D390" s="120"/>
      <c r="E390" s="275"/>
      <c r="F390" s="243"/>
      <c r="H390" s="243"/>
      <c r="I390" s="243"/>
      <c r="J390" s="166"/>
      <c r="K390" s="277"/>
    </row>
    <row r="391">
      <c r="A391" s="120"/>
      <c r="C391" s="120"/>
      <c r="D391" s="120"/>
      <c r="E391" s="275"/>
      <c r="F391" s="243"/>
      <c r="H391" s="243"/>
      <c r="I391" s="243"/>
      <c r="J391" s="166"/>
      <c r="K391" s="277"/>
    </row>
    <row r="392">
      <c r="A392" s="120"/>
      <c r="C392" s="120"/>
      <c r="D392" s="120"/>
      <c r="E392" s="275"/>
      <c r="F392" s="243"/>
      <c r="H392" s="243"/>
      <c r="I392" s="243"/>
      <c r="J392" s="166"/>
      <c r="K392" s="277"/>
    </row>
    <row r="393">
      <c r="A393" s="120"/>
      <c r="C393" s="120"/>
      <c r="D393" s="120"/>
      <c r="E393" s="275"/>
      <c r="F393" s="243"/>
      <c r="H393" s="243"/>
      <c r="I393" s="243"/>
      <c r="J393" s="166"/>
      <c r="K393" s="277"/>
    </row>
    <row r="394">
      <c r="A394" s="120"/>
      <c r="C394" s="120"/>
      <c r="D394" s="120"/>
      <c r="E394" s="275"/>
      <c r="F394" s="243"/>
      <c r="H394" s="243"/>
      <c r="I394" s="243"/>
      <c r="J394" s="166"/>
      <c r="K394" s="277"/>
    </row>
    <row r="395">
      <c r="A395" s="120"/>
      <c r="C395" s="120"/>
      <c r="D395" s="120"/>
      <c r="E395" s="275"/>
      <c r="F395" s="243"/>
      <c r="H395" s="243"/>
      <c r="I395" s="243"/>
      <c r="J395" s="166"/>
      <c r="K395" s="277"/>
    </row>
    <row r="396">
      <c r="A396" s="120"/>
      <c r="C396" s="120"/>
      <c r="D396" s="120"/>
      <c r="E396" s="275"/>
      <c r="F396" s="243"/>
      <c r="H396" s="243"/>
      <c r="I396" s="243"/>
      <c r="J396" s="166"/>
      <c r="K396" s="277"/>
    </row>
    <row r="397">
      <c r="A397" s="120"/>
      <c r="C397" s="120"/>
      <c r="D397" s="120"/>
      <c r="E397" s="275"/>
      <c r="F397" s="243"/>
      <c r="H397" s="243"/>
      <c r="I397" s="243"/>
      <c r="J397" s="166"/>
      <c r="K397" s="277"/>
    </row>
    <row r="398">
      <c r="A398" s="120"/>
      <c r="C398" s="120"/>
      <c r="D398" s="120"/>
      <c r="E398" s="275"/>
      <c r="F398" s="243"/>
      <c r="H398" s="243"/>
      <c r="I398" s="243"/>
      <c r="J398" s="166"/>
      <c r="K398" s="277"/>
    </row>
    <row r="399">
      <c r="A399" s="120"/>
      <c r="C399" s="120"/>
      <c r="D399" s="120"/>
      <c r="E399" s="275"/>
      <c r="F399" s="243"/>
      <c r="H399" s="243"/>
      <c r="I399" s="243"/>
      <c r="J399" s="166"/>
      <c r="K399" s="277"/>
    </row>
    <row r="400">
      <c r="A400" s="120"/>
      <c r="C400" s="120"/>
      <c r="D400" s="120"/>
      <c r="E400" s="275"/>
      <c r="F400" s="243"/>
      <c r="H400" s="243"/>
      <c r="I400" s="243"/>
      <c r="J400" s="166"/>
      <c r="K400" s="277"/>
    </row>
    <row r="401">
      <c r="A401" s="120"/>
      <c r="C401" s="120"/>
      <c r="D401" s="120"/>
      <c r="E401" s="275"/>
      <c r="F401" s="243"/>
      <c r="H401" s="243"/>
      <c r="I401" s="243"/>
      <c r="J401" s="166"/>
      <c r="K401" s="277"/>
    </row>
    <row r="402">
      <c r="A402" s="120"/>
      <c r="C402" s="120"/>
      <c r="D402" s="120"/>
      <c r="E402" s="275"/>
      <c r="F402" s="243"/>
      <c r="H402" s="243"/>
      <c r="I402" s="243"/>
      <c r="J402" s="166"/>
      <c r="K402" s="277"/>
    </row>
    <row r="403">
      <c r="A403" s="120"/>
      <c r="C403" s="120"/>
      <c r="D403" s="120"/>
      <c r="E403" s="275"/>
      <c r="F403" s="243"/>
      <c r="H403" s="243"/>
      <c r="I403" s="243"/>
      <c r="J403" s="166"/>
      <c r="K403" s="277"/>
    </row>
    <row r="404">
      <c r="A404" s="120"/>
      <c r="C404" s="120"/>
      <c r="D404" s="120"/>
      <c r="E404" s="275"/>
      <c r="F404" s="243"/>
      <c r="H404" s="243"/>
      <c r="I404" s="243"/>
      <c r="J404" s="166"/>
      <c r="K404" s="277"/>
    </row>
    <row r="405">
      <c r="A405" s="120"/>
      <c r="C405" s="120"/>
      <c r="D405" s="120"/>
      <c r="E405" s="275"/>
      <c r="F405" s="243"/>
      <c r="H405" s="243"/>
      <c r="I405" s="243"/>
      <c r="J405" s="166"/>
      <c r="K405" s="277"/>
    </row>
    <row r="406">
      <c r="A406" s="120"/>
      <c r="C406" s="120"/>
      <c r="D406" s="120"/>
      <c r="E406" s="275"/>
      <c r="F406" s="243"/>
      <c r="H406" s="243"/>
      <c r="I406" s="243"/>
      <c r="J406" s="166"/>
      <c r="K406" s="277"/>
    </row>
    <row r="407">
      <c r="A407" s="120"/>
      <c r="C407" s="120"/>
      <c r="D407" s="120"/>
      <c r="E407" s="275"/>
      <c r="F407" s="243"/>
      <c r="H407" s="243"/>
      <c r="I407" s="243"/>
      <c r="J407" s="166"/>
      <c r="K407" s="277"/>
    </row>
    <row r="408">
      <c r="A408" s="120"/>
      <c r="C408" s="120"/>
      <c r="D408" s="120"/>
      <c r="E408" s="275"/>
      <c r="F408" s="243"/>
      <c r="H408" s="243"/>
      <c r="I408" s="243"/>
      <c r="J408" s="166"/>
      <c r="K408" s="277"/>
    </row>
    <row r="409">
      <c r="A409" s="120"/>
      <c r="C409" s="120"/>
      <c r="D409" s="120"/>
      <c r="E409" s="275"/>
      <c r="F409" s="243"/>
      <c r="H409" s="243"/>
      <c r="I409" s="243"/>
      <c r="J409" s="166"/>
      <c r="K409" s="277"/>
    </row>
    <row r="410">
      <c r="A410" s="120"/>
      <c r="C410" s="120"/>
      <c r="D410" s="120"/>
      <c r="E410" s="275"/>
      <c r="F410" s="243"/>
      <c r="H410" s="243"/>
      <c r="I410" s="243"/>
      <c r="J410" s="166"/>
      <c r="K410" s="277"/>
    </row>
    <row r="411">
      <c r="A411" s="120"/>
      <c r="C411" s="120"/>
      <c r="D411" s="120"/>
      <c r="E411" s="275"/>
      <c r="F411" s="243"/>
      <c r="H411" s="243"/>
      <c r="I411" s="243"/>
      <c r="J411" s="166"/>
      <c r="K411" s="277"/>
    </row>
    <row r="412">
      <c r="A412" s="120"/>
      <c r="C412" s="120"/>
      <c r="D412" s="120"/>
      <c r="E412" s="275"/>
      <c r="F412" s="243"/>
      <c r="H412" s="243"/>
      <c r="I412" s="243"/>
      <c r="J412" s="166"/>
      <c r="K412" s="277"/>
    </row>
    <row r="413">
      <c r="A413" s="120"/>
      <c r="C413" s="120"/>
      <c r="D413" s="120"/>
      <c r="E413" s="275"/>
      <c r="F413" s="243"/>
      <c r="H413" s="243"/>
      <c r="I413" s="243"/>
      <c r="J413" s="166"/>
      <c r="K413" s="277"/>
    </row>
    <row r="414">
      <c r="A414" s="120"/>
      <c r="C414" s="120"/>
      <c r="D414" s="120"/>
      <c r="E414" s="275"/>
      <c r="F414" s="243"/>
      <c r="H414" s="243"/>
      <c r="I414" s="243"/>
      <c r="J414" s="166"/>
      <c r="K414" s="277"/>
    </row>
    <row r="415">
      <c r="A415" s="120"/>
      <c r="C415" s="120"/>
      <c r="D415" s="120"/>
      <c r="E415" s="275"/>
      <c r="F415" s="243"/>
      <c r="H415" s="243"/>
      <c r="I415" s="243"/>
      <c r="J415" s="166"/>
      <c r="K415" s="277"/>
    </row>
    <row r="416">
      <c r="A416" s="120"/>
      <c r="C416" s="120"/>
      <c r="D416" s="120"/>
      <c r="E416" s="275"/>
      <c r="F416" s="243"/>
      <c r="H416" s="243"/>
      <c r="I416" s="243"/>
      <c r="J416" s="166"/>
      <c r="K416" s="277"/>
    </row>
    <row r="417">
      <c r="A417" s="120"/>
      <c r="C417" s="120"/>
      <c r="D417" s="120"/>
      <c r="E417" s="275"/>
      <c r="F417" s="243"/>
      <c r="H417" s="243"/>
      <c r="I417" s="243"/>
      <c r="J417" s="166"/>
      <c r="K417" s="277"/>
    </row>
    <row r="418">
      <c r="A418" s="120"/>
      <c r="C418" s="120"/>
      <c r="D418" s="120"/>
      <c r="E418" s="275"/>
      <c r="F418" s="243"/>
      <c r="H418" s="243"/>
      <c r="I418" s="243"/>
      <c r="J418" s="166"/>
      <c r="K418" s="277"/>
    </row>
    <row r="419">
      <c r="A419" s="120"/>
      <c r="C419" s="120"/>
      <c r="D419" s="120"/>
      <c r="E419" s="275"/>
      <c r="F419" s="243"/>
      <c r="H419" s="243"/>
      <c r="I419" s="243"/>
      <c r="J419" s="166"/>
      <c r="K419" s="277"/>
    </row>
    <row r="420">
      <c r="A420" s="120"/>
      <c r="C420" s="120"/>
      <c r="D420" s="120"/>
      <c r="E420" s="275"/>
      <c r="F420" s="243"/>
      <c r="H420" s="243"/>
      <c r="I420" s="243"/>
      <c r="J420" s="166"/>
      <c r="K420" s="277"/>
    </row>
    <row r="421">
      <c r="A421" s="120"/>
      <c r="C421" s="120"/>
      <c r="D421" s="120"/>
      <c r="E421" s="275"/>
      <c r="F421" s="243"/>
      <c r="H421" s="243"/>
      <c r="I421" s="243"/>
      <c r="J421" s="166"/>
      <c r="K421" s="277"/>
    </row>
    <row r="422">
      <c r="A422" s="120"/>
      <c r="C422" s="120"/>
      <c r="D422" s="120"/>
      <c r="E422" s="275"/>
      <c r="F422" s="243"/>
      <c r="H422" s="243"/>
      <c r="I422" s="243"/>
      <c r="J422" s="166"/>
      <c r="K422" s="277"/>
    </row>
    <row r="423">
      <c r="A423" s="120"/>
      <c r="C423" s="120"/>
      <c r="D423" s="120"/>
      <c r="E423" s="275"/>
      <c r="F423" s="243"/>
      <c r="H423" s="243"/>
      <c r="I423" s="243"/>
      <c r="J423" s="166"/>
      <c r="K423" s="277"/>
    </row>
    <row r="424">
      <c r="A424" s="120"/>
      <c r="C424" s="120"/>
      <c r="D424" s="120"/>
      <c r="E424" s="275"/>
      <c r="F424" s="243"/>
      <c r="H424" s="243"/>
      <c r="I424" s="243"/>
      <c r="J424" s="166"/>
      <c r="K424" s="277"/>
    </row>
    <row r="425">
      <c r="A425" s="120"/>
      <c r="C425" s="120"/>
      <c r="D425" s="120"/>
      <c r="E425" s="275"/>
      <c r="F425" s="243"/>
      <c r="H425" s="243"/>
      <c r="I425" s="243"/>
      <c r="J425" s="166"/>
      <c r="K425" s="277"/>
    </row>
    <row r="426">
      <c r="A426" s="120"/>
      <c r="C426" s="120"/>
      <c r="D426" s="120"/>
      <c r="E426" s="275"/>
      <c r="F426" s="243"/>
      <c r="H426" s="243"/>
      <c r="I426" s="243"/>
      <c r="J426" s="166"/>
      <c r="K426" s="277"/>
    </row>
    <row r="427">
      <c r="A427" s="120"/>
      <c r="C427" s="120"/>
      <c r="D427" s="120"/>
      <c r="E427" s="275"/>
      <c r="F427" s="243"/>
      <c r="H427" s="243"/>
      <c r="I427" s="243"/>
      <c r="J427" s="166"/>
      <c r="K427" s="277"/>
    </row>
    <row r="428">
      <c r="A428" s="120"/>
      <c r="C428" s="120"/>
      <c r="D428" s="120"/>
      <c r="E428" s="275"/>
      <c r="F428" s="243"/>
      <c r="H428" s="243"/>
      <c r="I428" s="243"/>
      <c r="J428" s="166"/>
      <c r="K428" s="277"/>
    </row>
    <row r="429">
      <c r="A429" s="120"/>
      <c r="C429" s="120"/>
      <c r="D429" s="120"/>
      <c r="E429" s="275"/>
      <c r="F429" s="243"/>
      <c r="H429" s="243"/>
      <c r="I429" s="243"/>
      <c r="J429" s="166"/>
      <c r="K429" s="277"/>
    </row>
    <row r="430">
      <c r="A430" s="120"/>
      <c r="C430" s="120"/>
      <c r="D430" s="120"/>
      <c r="E430" s="275"/>
      <c r="F430" s="243"/>
      <c r="H430" s="243"/>
      <c r="I430" s="243"/>
      <c r="J430" s="166"/>
      <c r="K430" s="277"/>
    </row>
    <row r="431">
      <c r="A431" s="120"/>
      <c r="C431" s="120"/>
      <c r="D431" s="120"/>
      <c r="E431" s="275"/>
      <c r="F431" s="243"/>
      <c r="H431" s="243"/>
      <c r="I431" s="243"/>
      <c r="J431" s="166"/>
      <c r="K431" s="277"/>
    </row>
    <row r="432">
      <c r="A432" s="120"/>
      <c r="C432" s="120"/>
      <c r="D432" s="120"/>
      <c r="E432" s="275"/>
      <c r="F432" s="243"/>
      <c r="H432" s="243"/>
      <c r="I432" s="243"/>
      <c r="J432" s="166"/>
      <c r="K432" s="277"/>
    </row>
    <row r="433">
      <c r="A433" s="120"/>
      <c r="C433" s="120"/>
      <c r="D433" s="120"/>
      <c r="E433" s="275"/>
      <c r="F433" s="243"/>
      <c r="H433" s="243"/>
      <c r="I433" s="243"/>
      <c r="J433" s="166"/>
      <c r="K433" s="277"/>
    </row>
    <row r="434">
      <c r="A434" s="120"/>
      <c r="C434" s="120"/>
      <c r="D434" s="120"/>
      <c r="E434" s="275"/>
      <c r="F434" s="243"/>
      <c r="H434" s="243"/>
      <c r="I434" s="243"/>
      <c r="J434" s="166"/>
      <c r="K434" s="277"/>
    </row>
    <row r="435">
      <c r="A435" s="120"/>
      <c r="C435" s="120"/>
      <c r="D435" s="120"/>
      <c r="E435" s="275"/>
      <c r="F435" s="243"/>
      <c r="H435" s="243"/>
      <c r="I435" s="243"/>
      <c r="J435" s="166"/>
      <c r="K435" s="277"/>
    </row>
    <row r="436">
      <c r="A436" s="120"/>
      <c r="C436" s="120"/>
      <c r="D436" s="120"/>
      <c r="E436" s="275"/>
      <c r="F436" s="243"/>
      <c r="H436" s="243"/>
      <c r="I436" s="243"/>
      <c r="J436" s="166"/>
      <c r="K436" s="277"/>
    </row>
    <row r="437">
      <c r="A437" s="120"/>
      <c r="C437" s="120"/>
      <c r="D437" s="120"/>
      <c r="E437" s="275"/>
      <c r="F437" s="243"/>
      <c r="H437" s="243"/>
      <c r="I437" s="243"/>
      <c r="J437" s="166"/>
      <c r="K437" s="277"/>
    </row>
    <row r="438">
      <c r="A438" s="120"/>
      <c r="C438" s="120"/>
      <c r="D438" s="120"/>
      <c r="E438" s="275"/>
      <c r="F438" s="243"/>
      <c r="H438" s="243"/>
      <c r="I438" s="243"/>
      <c r="J438" s="166"/>
      <c r="K438" s="277"/>
    </row>
    <row r="439">
      <c r="A439" s="120"/>
      <c r="C439" s="120"/>
      <c r="D439" s="120"/>
      <c r="E439" s="275"/>
      <c r="F439" s="243"/>
      <c r="H439" s="243"/>
      <c r="I439" s="243"/>
      <c r="J439" s="166"/>
      <c r="K439" s="277"/>
    </row>
    <row r="440">
      <c r="A440" s="120"/>
      <c r="C440" s="120"/>
      <c r="D440" s="120"/>
      <c r="E440" s="275"/>
      <c r="F440" s="243"/>
      <c r="H440" s="243"/>
      <c r="I440" s="243"/>
      <c r="J440" s="166"/>
      <c r="K440" s="277"/>
    </row>
    <row r="441">
      <c r="A441" s="120"/>
      <c r="C441" s="120"/>
      <c r="D441" s="120"/>
      <c r="E441" s="275"/>
      <c r="F441" s="243"/>
      <c r="H441" s="243"/>
      <c r="I441" s="243"/>
      <c r="J441" s="166"/>
      <c r="K441" s="277"/>
    </row>
    <row r="442">
      <c r="A442" s="120"/>
      <c r="C442" s="120"/>
      <c r="D442" s="120"/>
      <c r="E442" s="275"/>
      <c r="F442" s="243"/>
      <c r="H442" s="243"/>
      <c r="I442" s="243"/>
      <c r="J442" s="166"/>
      <c r="K442" s="277"/>
    </row>
    <row r="443">
      <c r="A443" s="120"/>
      <c r="C443" s="120"/>
      <c r="D443" s="120"/>
      <c r="E443" s="275"/>
      <c r="F443" s="243"/>
      <c r="H443" s="243"/>
      <c r="I443" s="243"/>
      <c r="J443" s="166"/>
      <c r="K443" s="277"/>
    </row>
    <row r="444">
      <c r="A444" s="120"/>
      <c r="C444" s="120"/>
      <c r="D444" s="120"/>
      <c r="E444" s="275"/>
      <c r="F444" s="243"/>
      <c r="H444" s="243"/>
      <c r="I444" s="243"/>
      <c r="J444" s="166"/>
      <c r="K444" s="277"/>
    </row>
    <row r="445">
      <c r="A445" s="120"/>
      <c r="C445" s="120"/>
      <c r="D445" s="120"/>
      <c r="E445" s="275"/>
      <c r="F445" s="243"/>
      <c r="H445" s="243"/>
      <c r="I445" s="243"/>
      <c r="J445" s="166"/>
      <c r="K445" s="277"/>
    </row>
    <row r="446">
      <c r="A446" s="120"/>
      <c r="C446" s="120"/>
      <c r="D446" s="120"/>
      <c r="E446" s="275"/>
      <c r="F446" s="243"/>
      <c r="H446" s="243"/>
      <c r="I446" s="243"/>
      <c r="J446" s="166"/>
      <c r="K446" s="277"/>
    </row>
    <row r="447">
      <c r="A447" s="120"/>
      <c r="C447" s="120"/>
      <c r="D447" s="120"/>
      <c r="E447" s="275"/>
      <c r="F447" s="243"/>
      <c r="H447" s="243"/>
      <c r="I447" s="243"/>
      <c r="J447" s="166"/>
      <c r="K447" s="277"/>
    </row>
    <row r="448">
      <c r="A448" s="120"/>
      <c r="C448" s="120"/>
      <c r="D448" s="120"/>
      <c r="E448" s="275"/>
      <c r="F448" s="243"/>
      <c r="H448" s="243"/>
      <c r="I448" s="243"/>
      <c r="J448" s="166"/>
      <c r="K448" s="277"/>
    </row>
    <row r="449">
      <c r="A449" s="120"/>
      <c r="C449" s="120"/>
      <c r="D449" s="120"/>
      <c r="E449" s="275"/>
      <c r="F449" s="243"/>
      <c r="H449" s="243"/>
      <c r="I449" s="243"/>
      <c r="J449" s="166"/>
      <c r="K449" s="277"/>
    </row>
    <row r="450">
      <c r="A450" s="120"/>
      <c r="C450" s="120"/>
      <c r="D450" s="120"/>
      <c r="E450" s="275"/>
      <c r="F450" s="243"/>
      <c r="H450" s="243"/>
      <c r="I450" s="243"/>
      <c r="J450" s="166"/>
      <c r="K450" s="277"/>
    </row>
    <row r="451">
      <c r="A451" s="120"/>
      <c r="C451" s="120"/>
      <c r="D451" s="120"/>
      <c r="E451" s="275"/>
      <c r="F451" s="243"/>
      <c r="H451" s="243"/>
      <c r="I451" s="243"/>
      <c r="J451" s="166"/>
      <c r="K451" s="277"/>
    </row>
    <row r="452">
      <c r="A452" s="120"/>
      <c r="C452" s="120"/>
      <c r="D452" s="120"/>
      <c r="E452" s="275"/>
      <c r="F452" s="243"/>
      <c r="H452" s="243"/>
      <c r="I452" s="243"/>
      <c r="J452" s="166"/>
      <c r="K452" s="277"/>
    </row>
    <row r="453">
      <c r="A453" s="120"/>
      <c r="C453" s="120"/>
      <c r="D453" s="120"/>
      <c r="E453" s="275"/>
      <c r="F453" s="243"/>
      <c r="H453" s="243"/>
      <c r="I453" s="243"/>
      <c r="J453" s="166"/>
      <c r="K453" s="277"/>
    </row>
    <row r="454">
      <c r="A454" s="120"/>
      <c r="C454" s="120"/>
      <c r="D454" s="120"/>
      <c r="E454" s="275"/>
      <c r="F454" s="243"/>
      <c r="H454" s="243"/>
      <c r="I454" s="243"/>
      <c r="J454" s="166"/>
      <c r="K454" s="277"/>
    </row>
    <row r="455">
      <c r="A455" s="120"/>
      <c r="C455" s="120"/>
      <c r="D455" s="120"/>
      <c r="E455" s="275"/>
      <c r="F455" s="243"/>
      <c r="H455" s="243"/>
      <c r="I455" s="243"/>
      <c r="J455" s="166"/>
      <c r="K455" s="277"/>
    </row>
    <row r="456">
      <c r="A456" s="120"/>
      <c r="C456" s="120"/>
      <c r="D456" s="120"/>
      <c r="E456" s="275"/>
      <c r="F456" s="243"/>
      <c r="H456" s="243"/>
      <c r="I456" s="243"/>
      <c r="J456" s="166"/>
      <c r="K456" s="277"/>
    </row>
    <row r="457">
      <c r="A457" s="120"/>
      <c r="C457" s="120"/>
      <c r="D457" s="120"/>
      <c r="E457" s="275"/>
      <c r="F457" s="243"/>
      <c r="H457" s="243"/>
      <c r="I457" s="243"/>
      <c r="J457" s="166"/>
      <c r="K457" s="277"/>
    </row>
    <row r="458">
      <c r="A458" s="120"/>
      <c r="C458" s="120"/>
      <c r="D458" s="120"/>
      <c r="E458" s="275"/>
      <c r="F458" s="243"/>
      <c r="H458" s="243"/>
      <c r="I458" s="243"/>
      <c r="J458" s="166"/>
      <c r="K458" s="277"/>
    </row>
    <row r="459">
      <c r="A459" s="120"/>
      <c r="C459" s="120"/>
      <c r="D459" s="120"/>
      <c r="E459" s="275"/>
      <c r="F459" s="243"/>
      <c r="H459" s="243"/>
      <c r="I459" s="243"/>
      <c r="J459" s="166"/>
      <c r="K459" s="277"/>
    </row>
    <row r="460">
      <c r="A460" s="120"/>
      <c r="C460" s="120"/>
      <c r="D460" s="120"/>
      <c r="E460" s="275"/>
      <c r="F460" s="243"/>
      <c r="H460" s="243"/>
      <c r="I460" s="243"/>
      <c r="J460" s="166"/>
      <c r="K460" s="277"/>
    </row>
    <row r="461">
      <c r="A461" s="120"/>
      <c r="C461" s="120"/>
      <c r="D461" s="120"/>
      <c r="E461" s="275"/>
      <c r="F461" s="243"/>
      <c r="H461" s="243"/>
      <c r="I461" s="243"/>
      <c r="J461" s="166"/>
      <c r="K461" s="277"/>
    </row>
    <row r="462">
      <c r="A462" s="120"/>
      <c r="C462" s="120"/>
      <c r="D462" s="120"/>
      <c r="E462" s="275"/>
      <c r="F462" s="243"/>
      <c r="H462" s="243"/>
      <c r="I462" s="243"/>
      <c r="J462" s="166"/>
      <c r="K462" s="277"/>
    </row>
    <row r="463">
      <c r="A463" s="120"/>
      <c r="C463" s="120"/>
      <c r="D463" s="120"/>
      <c r="E463" s="275"/>
      <c r="F463" s="243"/>
      <c r="H463" s="243"/>
      <c r="I463" s="243"/>
      <c r="J463" s="166"/>
      <c r="K463" s="277"/>
    </row>
    <row r="464">
      <c r="A464" s="120"/>
      <c r="C464" s="120"/>
      <c r="D464" s="120"/>
      <c r="E464" s="275"/>
      <c r="F464" s="243"/>
      <c r="H464" s="243"/>
      <c r="I464" s="243"/>
      <c r="J464" s="166"/>
      <c r="K464" s="277"/>
    </row>
    <row r="465">
      <c r="A465" s="120"/>
      <c r="C465" s="120"/>
      <c r="D465" s="120"/>
      <c r="E465" s="275"/>
      <c r="F465" s="243"/>
      <c r="H465" s="243"/>
      <c r="I465" s="243"/>
      <c r="J465" s="166"/>
      <c r="K465" s="277"/>
    </row>
    <row r="466">
      <c r="A466" s="120"/>
      <c r="C466" s="120"/>
      <c r="D466" s="120"/>
      <c r="E466" s="275"/>
      <c r="F466" s="243"/>
      <c r="H466" s="243"/>
      <c r="I466" s="243"/>
      <c r="J466" s="166"/>
      <c r="K466" s="277"/>
    </row>
    <row r="467">
      <c r="A467" s="120"/>
      <c r="C467" s="120"/>
      <c r="D467" s="120"/>
      <c r="E467" s="275"/>
      <c r="F467" s="243"/>
      <c r="H467" s="243"/>
      <c r="I467" s="243"/>
      <c r="J467" s="166"/>
      <c r="K467" s="277"/>
    </row>
    <row r="468">
      <c r="A468" s="120"/>
      <c r="C468" s="120"/>
      <c r="D468" s="120"/>
      <c r="E468" s="275"/>
      <c r="F468" s="243"/>
      <c r="H468" s="243"/>
      <c r="I468" s="243"/>
      <c r="J468" s="166"/>
      <c r="K468" s="277"/>
    </row>
    <row r="469">
      <c r="A469" s="120"/>
      <c r="C469" s="120"/>
      <c r="D469" s="120"/>
      <c r="E469" s="275"/>
      <c r="F469" s="243"/>
      <c r="H469" s="243"/>
      <c r="I469" s="243"/>
      <c r="J469" s="166"/>
      <c r="K469" s="277"/>
    </row>
    <row r="470">
      <c r="A470" s="120"/>
      <c r="C470" s="120"/>
      <c r="D470" s="120"/>
      <c r="E470" s="275"/>
      <c r="F470" s="243"/>
      <c r="H470" s="243"/>
      <c r="I470" s="243"/>
      <c r="J470" s="166"/>
      <c r="K470" s="277"/>
    </row>
    <row r="471">
      <c r="A471" s="120"/>
      <c r="C471" s="120"/>
      <c r="D471" s="120"/>
      <c r="E471" s="275"/>
      <c r="F471" s="243"/>
      <c r="H471" s="243"/>
      <c r="I471" s="243"/>
      <c r="J471" s="166"/>
      <c r="K471" s="277"/>
    </row>
    <row r="472">
      <c r="A472" s="120"/>
      <c r="C472" s="120"/>
      <c r="D472" s="120"/>
      <c r="E472" s="275"/>
      <c r="F472" s="243"/>
      <c r="H472" s="243"/>
      <c r="I472" s="243"/>
      <c r="J472" s="166"/>
      <c r="K472" s="277"/>
    </row>
    <row r="473">
      <c r="A473" s="120"/>
      <c r="C473" s="120"/>
      <c r="D473" s="120"/>
      <c r="E473" s="275"/>
      <c r="F473" s="243"/>
      <c r="H473" s="243"/>
      <c r="I473" s="243"/>
      <c r="J473" s="166"/>
      <c r="K473" s="277"/>
    </row>
    <row r="474">
      <c r="A474" s="120"/>
      <c r="C474" s="120"/>
      <c r="D474" s="120"/>
      <c r="E474" s="275"/>
      <c r="F474" s="243"/>
      <c r="H474" s="243"/>
      <c r="I474" s="243"/>
      <c r="J474" s="166"/>
      <c r="K474" s="277"/>
    </row>
    <row r="475">
      <c r="A475" s="120"/>
      <c r="C475" s="120"/>
      <c r="D475" s="120"/>
      <c r="E475" s="275"/>
      <c r="F475" s="243"/>
      <c r="H475" s="243"/>
      <c r="I475" s="243"/>
      <c r="J475" s="166"/>
      <c r="K475" s="277"/>
    </row>
    <row r="476">
      <c r="A476" s="120"/>
      <c r="C476" s="120"/>
      <c r="D476" s="120"/>
      <c r="E476" s="275"/>
      <c r="F476" s="243"/>
      <c r="H476" s="243"/>
      <c r="I476" s="243"/>
      <c r="J476" s="166"/>
      <c r="K476" s="277"/>
    </row>
    <row r="477">
      <c r="A477" s="120"/>
      <c r="C477" s="120"/>
      <c r="D477" s="120"/>
      <c r="E477" s="275"/>
      <c r="F477" s="243"/>
      <c r="H477" s="243"/>
      <c r="I477" s="243"/>
      <c r="J477" s="166"/>
      <c r="K477" s="277"/>
    </row>
    <row r="478">
      <c r="A478" s="120"/>
      <c r="C478" s="120"/>
      <c r="D478" s="120"/>
      <c r="E478" s="275"/>
      <c r="F478" s="243"/>
      <c r="H478" s="243"/>
      <c r="I478" s="243"/>
      <c r="J478" s="166"/>
      <c r="K478" s="277"/>
    </row>
    <row r="479">
      <c r="A479" s="120"/>
      <c r="C479" s="120"/>
      <c r="D479" s="120"/>
      <c r="E479" s="275"/>
      <c r="F479" s="243"/>
      <c r="H479" s="243"/>
      <c r="I479" s="243"/>
      <c r="J479" s="166"/>
      <c r="K479" s="277"/>
    </row>
    <row r="480">
      <c r="A480" s="120"/>
      <c r="C480" s="120"/>
      <c r="D480" s="120"/>
      <c r="E480" s="275"/>
      <c r="F480" s="243"/>
      <c r="H480" s="243"/>
      <c r="I480" s="243"/>
      <c r="J480" s="166"/>
      <c r="K480" s="277"/>
    </row>
    <row r="481">
      <c r="A481" s="120"/>
      <c r="C481" s="120"/>
      <c r="D481" s="120"/>
      <c r="E481" s="275"/>
      <c r="F481" s="243"/>
      <c r="H481" s="243"/>
      <c r="I481" s="243"/>
      <c r="J481" s="166"/>
      <c r="K481" s="277"/>
    </row>
    <row r="482">
      <c r="A482" s="120"/>
      <c r="C482" s="120"/>
      <c r="D482" s="120"/>
      <c r="E482" s="275"/>
      <c r="F482" s="243"/>
      <c r="H482" s="243"/>
      <c r="I482" s="243"/>
      <c r="J482" s="166"/>
      <c r="K482" s="277"/>
    </row>
    <row r="483">
      <c r="A483" s="120"/>
      <c r="C483" s="120"/>
      <c r="D483" s="120"/>
      <c r="E483" s="275"/>
      <c r="F483" s="243"/>
      <c r="H483" s="243"/>
      <c r="I483" s="243"/>
      <c r="J483" s="166"/>
      <c r="K483" s="277"/>
    </row>
    <row r="484">
      <c r="A484" s="120"/>
      <c r="C484" s="120"/>
      <c r="D484" s="120"/>
      <c r="E484" s="275"/>
      <c r="F484" s="243"/>
      <c r="H484" s="243"/>
      <c r="I484" s="243"/>
      <c r="J484" s="166"/>
      <c r="K484" s="277"/>
    </row>
    <row r="485">
      <c r="A485" s="120"/>
      <c r="C485" s="120"/>
      <c r="D485" s="120"/>
      <c r="E485" s="275"/>
      <c r="F485" s="243"/>
      <c r="H485" s="243"/>
      <c r="I485" s="243"/>
      <c r="J485" s="166"/>
      <c r="K485" s="277"/>
    </row>
    <row r="486">
      <c r="A486" s="120"/>
      <c r="C486" s="120"/>
      <c r="D486" s="120"/>
      <c r="E486" s="275"/>
      <c r="F486" s="243"/>
      <c r="H486" s="243"/>
      <c r="I486" s="243"/>
      <c r="J486" s="166"/>
      <c r="K486" s="277"/>
    </row>
    <row r="487">
      <c r="A487" s="120"/>
      <c r="C487" s="120"/>
      <c r="D487" s="120"/>
      <c r="E487" s="275"/>
      <c r="F487" s="243"/>
      <c r="H487" s="243"/>
      <c r="I487" s="243"/>
      <c r="J487" s="166"/>
      <c r="K487" s="277"/>
    </row>
    <row r="488">
      <c r="A488" s="120"/>
      <c r="C488" s="120"/>
      <c r="D488" s="120"/>
      <c r="E488" s="275"/>
      <c r="F488" s="243"/>
      <c r="H488" s="243"/>
      <c r="I488" s="243"/>
      <c r="J488" s="166"/>
      <c r="K488" s="277"/>
    </row>
    <row r="489">
      <c r="A489" s="120"/>
      <c r="C489" s="120"/>
      <c r="D489" s="120"/>
      <c r="E489" s="275"/>
      <c r="F489" s="243"/>
      <c r="H489" s="243"/>
      <c r="I489" s="243"/>
      <c r="J489" s="166"/>
      <c r="K489" s="277"/>
    </row>
    <row r="490">
      <c r="A490" s="120"/>
      <c r="C490" s="120"/>
      <c r="D490" s="120"/>
      <c r="E490" s="275"/>
      <c r="F490" s="243"/>
      <c r="H490" s="243"/>
      <c r="I490" s="243"/>
      <c r="J490" s="166"/>
      <c r="K490" s="277"/>
    </row>
    <row r="491">
      <c r="A491" s="120"/>
      <c r="C491" s="120"/>
      <c r="D491" s="120"/>
      <c r="E491" s="275"/>
      <c r="F491" s="243"/>
      <c r="H491" s="243"/>
      <c r="I491" s="243"/>
      <c r="J491" s="166"/>
      <c r="K491" s="277"/>
    </row>
    <row r="492">
      <c r="A492" s="120"/>
      <c r="C492" s="120"/>
      <c r="D492" s="120"/>
      <c r="E492" s="275"/>
      <c r="F492" s="243"/>
      <c r="H492" s="243"/>
      <c r="I492" s="243"/>
      <c r="J492" s="166"/>
      <c r="K492" s="277"/>
    </row>
    <row r="493">
      <c r="A493" s="120"/>
      <c r="C493" s="120"/>
      <c r="D493" s="120"/>
      <c r="E493" s="275"/>
      <c r="F493" s="243"/>
      <c r="H493" s="243"/>
      <c r="I493" s="243"/>
      <c r="J493" s="166"/>
      <c r="K493" s="277"/>
    </row>
    <row r="494">
      <c r="A494" s="120"/>
      <c r="C494" s="120"/>
      <c r="D494" s="120"/>
      <c r="E494" s="275"/>
      <c r="F494" s="243"/>
      <c r="H494" s="243"/>
      <c r="I494" s="243"/>
      <c r="J494" s="166"/>
      <c r="K494" s="277"/>
    </row>
    <row r="495">
      <c r="A495" s="120"/>
      <c r="C495" s="120"/>
      <c r="D495" s="120"/>
      <c r="E495" s="275"/>
      <c r="F495" s="243"/>
      <c r="H495" s="243"/>
      <c r="I495" s="243"/>
      <c r="J495" s="166"/>
      <c r="K495" s="277"/>
    </row>
    <row r="496">
      <c r="A496" s="120"/>
      <c r="C496" s="120"/>
      <c r="D496" s="120"/>
      <c r="E496" s="275"/>
      <c r="F496" s="243"/>
      <c r="H496" s="243"/>
      <c r="I496" s="243"/>
      <c r="J496" s="166"/>
      <c r="K496" s="277"/>
    </row>
    <row r="497">
      <c r="A497" s="120"/>
      <c r="C497" s="120"/>
      <c r="D497" s="120"/>
      <c r="E497" s="275"/>
      <c r="F497" s="243"/>
      <c r="H497" s="243"/>
      <c r="I497" s="243"/>
      <c r="J497" s="166"/>
      <c r="K497" s="277"/>
    </row>
    <row r="498">
      <c r="A498" s="120"/>
      <c r="C498" s="120"/>
      <c r="D498" s="120"/>
      <c r="E498" s="275"/>
      <c r="F498" s="243"/>
      <c r="H498" s="243"/>
      <c r="I498" s="243"/>
      <c r="J498" s="166"/>
      <c r="K498" s="277"/>
    </row>
    <row r="499">
      <c r="A499" s="120"/>
      <c r="C499" s="120"/>
      <c r="D499" s="120"/>
      <c r="E499" s="275"/>
      <c r="F499" s="243"/>
      <c r="H499" s="243"/>
      <c r="I499" s="243"/>
      <c r="J499" s="166"/>
      <c r="K499" s="277"/>
    </row>
    <row r="500">
      <c r="A500" s="120"/>
      <c r="C500" s="120"/>
      <c r="D500" s="120"/>
      <c r="E500" s="275"/>
      <c r="F500" s="243"/>
      <c r="H500" s="243"/>
      <c r="I500" s="243"/>
      <c r="J500" s="166"/>
      <c r="K500" s="277"/>
    </row>
    <row r="501">
      <c r="A501" s="120"/>
      <c r="C501" s="120"/>
      <c r="D501" s="120"/>
      <c r="E501" s="275"/>
      <c r="F501" s="243"/>
      <c r="H501" s="243"/>
      <c r="I501" s="243"/>
      <c r="J501" s="166"/>
      <c r="K501" s="277"/>
    </row>
    <row r="502">
      <c r="A502" s="120"/>
      <c r="C502" s="120"/>
      <c r="D502" s="120"/>
      <c r="E502" s="275"/>
      <c r="F502" s="243"/>
      <c r="H502" s="243"/>
      <c r="I502" s="243"/>
      <c r="J502" s="166"/>
      <c r="K502" s="277"/>
    </row>
    <row r="503">
      <c r="A503" s="120"/>
      <c r="C503" s="120"/>
      <c r="D503" s="120"/>
      <c r="E503" s="275"/>
      <c r="F503" s="243"/>
      <c r="H503" s="243"/>
      <c r="I503" s="243"/>
      <c r="J503" s="166"/>
      <c r="K503" s="277"/>
    </row>
    <row r="504">
      <c r="A504" s="120"/>
      <c r="C504" s="120"/>
      <c r="D504" s="120"/>
      <c r="E504" s="275"/>
      <c r="F504" s="243"/>
      <c r="H504" s="243"/>
      <c r="I504" s="243"/>
      <c r="J504" s="166"/>
      <c r="K504" s="277"/>
    </row>
    <row r="505">
      <c r="A505" s="120"/>
      <c r="C505" s="120"/>
      <c r="D505" s="120"/>
      <c r="E505" s="275"/>
      <c r="F505" s="243"/>
      <c r="H505" s="243"/>
      <c r="I505" s="243"/>
      <c r="J505" s="166"/>
      <c r="K505" s="277"/>
    </row>
    <row r="506">
      <c r="A506" s="120"/>
      <c r="C506" s="120"/>
      <c r="D506" s="120"/>
      <c r="E506" s="275"/>
      <c r="F506" s="243"/>
      <c r="H506" s="243"/>
      <c r="I506" s="243"/>
      <c r="J506" s="166"/>
      <c r="K506" s="277"/>
    </row>
    <row r="507">
      <c r="A507" s="120"/>
      <c r="C507" s="120"/>
      <c r="D507" s="120"/>
      <c r="E507" s="275"/>
      <c r="F507" s="243"/>
      <c r="H507" s="243"/>
      <c r="I507" s="243"/>
      <c r="J507" s="166"/>
      <c r="K507" s="277"/>
    </row>
    <row r="508">
      <c r="A508" s="120"/>
      <c r="C508" s="120"/>
      <c r="D508" s="120"/>
      <c r="E508" s="275"/>
      <c r="F508" s="243"/>
      <c r="H508" s="243"/>
      <c r="I508" s="243"/>
      <c r="J508" s="166"/>
      <c r="K508" s="277"/>
    </row>
    <row r="509">
      <c r="A509" s="120"/>
      <c r="C509" s="120"/>
      <c r="D509" s="120"/>
      <c r="E509" s="275"/>
      <c r="F509" s="243"/>
      <c r="H509" s="243"/>
      <c r="I509" s="243"/>
      <c r="J509" s="166"/>
      <c r="K509" s="277"/>
    </row>
    <row r="510">
      <c r="A510" s="120"/>
      <c r="C510" s="120"/>
      <c r="D510" s="120"/>
      <c r="E510" s="275"/>
      <c r="F510" s="243"/>
      <c r="H510" s="243"/>
      <c r="I510" s="243"/>
      <c r="J510" s="166"/>
      <c r="K510" s="277"/>
    </row>
    <row r="511">
      <c r="A511" s="120"/>
      <c r="C511" s="120"/>
      <c r="D511" s="120"/>
      <c r="E511" s="275"/>
      <c r="F511" s="243"/>
      <c r="H511" s="243"/>
      <c r="I511" s="243"/>
      <c r="J511" s="166"/>
      <c r="K511" s="277"/>
    </row>
    <row r="512">
      <c r="A512" s="120"/>
      <c r="C512" s="120"/>
      <c r="D512" s="120"/>
      <c r="E512" s="275"/>
      <c r="F512" s="243"/>
      <c r="H512" s="243"/>
      <c r="I512" s="243"/>
      <c r="J512" s="166"/>
      <c r="K512" s="277"/>
    </row>
    <row r="513">
      <c r="A513" s="120"/>
      <c r="C513" s="120"/>
      <c r="D513" s="120"/>
      <c r="E513" s="275"/>
      <c r="F513" s="243"/>
      <c r="H513" s="243"/>
      <c r="I513" s="243"/>
      <c r="J513" s="166"/>
      <c r="K513" s="277"/>
    </row>
    <row r="514">
      <c r="A514" s="120"/>
      <c r="C514" s="120"/>
      <c r="D514" s="120"/>
      <c r="E514" s="275"/>
      <c r="F514" s="243"/>
      <c r="H514" s="243"/>
      <c r="I514" s="243"/>
      <c r="J514" s="166"/>
      <c r="K514" s="277"/>
    </row>
    <row r="515">
      <c r="A515" s="120"/>
      <c r="C515" s="120"/>
      <c r="D515" s="120"/>
      <c r="E515" s="275"/>
      <c r="F515" s="243"/>
      <c r="H515" s="243"/>
      <c r="I515" s="243"/>
      <c r="J515" s="166"/>
      <c r="K515" s="277"/>
    </row>
    <row r="516">
      <c r="A516" s="120"/>
      <c r="C516" s="120"/>
      <c r="D516" s="120"/>
      <c r="E516" s="275"/>
      <c r="F516" s="243"/>
      <c r="H516" s="243"/>
      <c r="I516" s="243"/>
      <c r="J516" s="166"/>
      <c r="K516" s="277"/>
    </row>
    <row r="517">
      <c r="A517" s="120"/>
      <c r="C517" s="120"/>
      <c r="D517" s="120"/>
      <c r="E517" s="275"/>
      <c r="F517" s="243"/>
      <c r="H517" s="243"/>
      <c r="I517" s="243"/>
      <c r="J517" s="166"/>
      <c r="K517" s="277"/>
    </row>
    <row r="518">
      <c r="A518" s="120"/>
      <c r="C518" s="120"/>
      <c r="D518" s="120"/>
      <c r="E518" s="275"/>
      <c r="F518" s="243"/>
      <c r="H518" s="243"/>
      <c r="I518" s="243"/>
      <c r="J518" s="166"/>
      <c r="K518" s="277"/>
    </row>
    <row r="519">
      <c r="A519" s="120"/>
      <c r="C519" s="120"/>
      <c r="D519" s="120"/>
      <c r="E519" s="275"/>
      <c r="F519" s="243"/>
      <c r="H519" s="243"/>
      <c r="I519" s="243"/>
      <c r="J519" s="166"/>
      <c r="K519" s="277"/>
    </row>
    <row r="520">
      <c r="A520" s="120"/>
      <c r="C520" s="120"/>
      <c r="D520" s="120"/>
      <c r="E520" s="275"/>
      <c r="F520" s="243"/>
      <c r="H520" s="243"/>
      <c r="I520" s="243"/>
      <c r="J520" s="166"/>
      <c r="K520" s="277"/>
    </row>
    <row r="521">
      <c r="A521" s="120"/>
      <c r="C521" s="120"/>
      <c r="D521" s="120"/>
      <c r="E521" s="275"/>
      <c r="F521" s="243"/>
      <c r="H521" s="243"/>
      <c r="I521" s="243"/>
      <c r="J521" s="166"/>
      <c r="K521" s="277"/>
    </row>
    <row r="522">
      <c r="A522" s="120"/>
      <c r="C522" s="120"/>
      <c r="D522" s="120"/>
      <c r="E522" s="275"/>
      <c r="F522" s="243"/>
      <c r="H522" s="243"/>
      <c r="I522" s="243"/>
      <c r="J522" s="166"/>
      <c r="K522" s="277"/>
    </row>
    <row r="523">
      <c r="A523" s="120"/>
      <c r="C523" s="120"/>
      <c r="D523" s="120"/>
      <c r="E523" s="275"/>
      <c r="F523" s="243"/>
      <c r="H523" s="243"/>
      <c r="I523" s="243"/>
      <c r="J523" s="166"/>
      <c r="K523" s="277"/>
    </row>
    <row r="524">
      <c r="A524" s="120"/>
      <c r="C524" s="120"/>
      <c r="D524" s="120"/>
      <c r="E524" s="275"/>
      <c r="F524" s="243"/>
      <c r="H524" s="243"/>
      <c r="I524" s="243"/>
      <c r="J524" s="166"/>
      <c r="K524" s="277"/>
    </row>
    <row r="525">
      <c r="A525" s="120"/>
      <c r="C525" s="120"/>
      <c r="D525" s="120"/>
      <c r="E525" s="275"/>
      <c r="F525" s="243"/>
      <c r="H525" s="243"/>
      <c r="I525" s="243"/>
      <c r="J525" s="166"/>
      <c r="K525" s="277"/>
    </row>
    <row r="526">
      <c r="A526" s="120"/>
      <c r="C526" s="120"/>
      <c r="D526" s="120"/>
      <c r="E526" s="275"/>
      <c r="F526" s="243"/>
      <c r="H526" s="243"/>
      <c r="I526" s="243"/>
      <c r="J526" s="166"/>
      <c r="K526" s="277"/>
    </row>
    <row r="527">
      <c r="A527" s="120"/>
      <c r="C527" s="120"/>
      <c r="D527" s="120"/>
      <c r="E527" s="275"/>
      <c r="F527" s="243"/>
      <c r="H527" s="243"/>
      <c r="I527" s="243"/>
      <c r="J527" s="166"/>
      <c r="K527" s="277"/>
    </row>
    <row r="528">
      <c r="A528" s="120"/>
      <c r="C528" s="120"/>
      <c r="D528" s="120"/>
      <c r="E528" s="275"/>
      <c r="F528" s="243"/>
      <c r="H528" s="243"/>
      <c r="I528" s="243"/>
      <c r="J528" s="166"/>
      <c r="K528" s="277"/>
    </row>
    <row r="529">
      <c r="A529" s="120"/>
      <c r="C529" s="120"/>
      <c r="D529" s="120"/>
      <c r="E529" s="275"/>
      <c r="F529" s="243"/>
      <c r="H529" s="243"/>
      <c r="I529" s="243"/>
      <c r="J529" s="166"/>
      <c r="K529" s="277"/>
    </row>
    <row r="530">
      <c r="A530" s="120"/>
      <c r="C530" s="120"/>
      <c r="D530" s="120"/>
      <c r="E530" s="275"/>
      <c r="F530" s="243"/>
      <c r="H530" s="243"/>
      <c r="I530" s="243"/>
      <c r="J530" s="166"/>
      <c r="K530" s="277"/>
    </row>
    <row r="531">
      <c r="A531" s="120"/>
      <c r="C531" s="120"/>
      <c r="D531" s="120"/>
      <c r="E531" s="275"/>
      <c r="F531" s="243"/>
      <c r="H531" s="243"/>
      <c r="I531" s="243"/>
      <c r="J531" s="166"/>
      <c r="K531" s="277"/>
    </row>
    <row r="532">
      <c r="A532" s="120"/>
      <c r="C532" s="120"/>
      <c r="D532" s="120"/>
      <c r="E532" s="275"/>
      <c r="F532" s="243"/>
      <c r="H532" s="243"/>
      <c r="I532" s="243"/>
      <c r="J532" s="166"/>
      <c r="K532" s="277"/>
    </row>
    <row r="533">
      <c r="A533" s="120"/>
      <c r="C533" s="120"/>
      <c r="D533" s="120"/>
      <c r="E533" s="275"/>
      <c r="F533" s="243"/>
      <c r="H533" s="243"/>
      <c r="I533" s="243"/>
      <c r="J533" s="166"/>
      <c r="K533" s="277"/>
    </row>
    <row r="534">
      <c r="A534" s="120"/>
      <c r="C534" s="120"/>
      <c r="D534" s="120"/>
      <c r="E534" s="275"/>
      <c r="F534" s="243"/>
      <c r="H534" s="243"/>
      <c r="I534" s="243"/>
      <c r="J534" s="166"/>
      <c r="K534" s="277"/>
    </row>
    <row r="535">
      <c r="A535" s="120"/>
      <c r="C535" s="120"/>
      <c r="D535" s="120"/>
      <c r="E535" s="275"/>
      <c r="F535" s="243"/>
      <c r="H535" s="243"/>
      <c r="I535" s="243"/>
      <c r="J535" s="166"/>
      <c r="K535" s="277"/>
    </row>
    <row r="536">
      <c r="A536" s="120"/>
      <c r="C536" s="120"/>
      <c r="D536" s="120"/>
      <c r="E536" s="275"/>
      <c r="F536" s="243"/>
      <c r="H536" s="243"/>
      <c r="I536" s="243"/>
      <c r="J536" s="166"/>
      <c r="K536" s="277"/>
    </row>
    <row r="537">
      <c r="A537" s="120"/>
      <c r="C537" s="120"/>
      <c r="D537" s="120"/>
      <c r="E537" s="275"/>
      <c r="F537" s="243"/>
      <c r="H537" s="243"/>
      <c r="I537" s="243"/>
      <c r="J537" s="166"/>
      <c r="K537" s="277"/>
    </row>
    <row r="538">
      <c r="A538" s="120"/>
      <c r="C538" s="120"/>
      <c r="D538" s="120"/>
      <c r="E538" s="275"/>
      <c r="F538" s="243"/>
      <c r="H538" s="243"/>
      <c r="I538" s="243"/>
      <c r="J538" s="166"/>
      <c r="K538" s="277"/>
    </row>
    <row r="539">
      <c r="A539" s="120"/>
      <c r="C539" s="120"/>
      <c r="D539" s="120"/>
      <c r="E539" s="275"/>
      <c r="F539" s="243"/>
      <c r="H539" s="243"/>
      <c r="I539" s="243"/>
      <c r="J539" s="166"/>
      <c r="K539" s="277"/>
    </row>
    <row r="540">
      <c r="A540" s="120"/>
      <c r="C540" s="120"/>
      <c r="D540" s="120"/>
      <c r="E540" s="275"/>
      <c r="F540" s="243"/>
      <c r="H540" s="243"/>
      <c r="I540" s="243"/>
      <c r="J540" s="166"/>
      <c r="K540" s="277"/>
    </row>
    <row r="541">
      <c r="A541" s="120"/>
      <c r="C541" s="120"/>
      <c r="D541" s="120"/>
      <c r="E541" s="275"/>
      <c r="F541" s="243"/>
      <c r="H541" s="243"/>
      <c r="I541" s="243"/>
      <c r="J541" s="166"/>
      <c r="K541" s="277"/>
    </row>
    <row r="542">
      <c r="A542" s="120"/>
      <c r="C542" s="120"/>
      <c r="D542" s="120"/>
      <c r="E542" s="275"/>
      <c r="F542" s="243"/>
      <c r="H542" s="243"/>
      <c r="I542" s="243"/>
      <c r="J542" s="166"/>
      <c r="K542" s="277"/>
    </row>
    <row r="543">
      <c r="A543" s="120"/>
      <c r="C543" s="120"/>
      <c r="D543" s="120"/>
      <c r="E543" s="275"/>
      <c r="F543" s="243"/>
      <c r="H543" s="243"/>
      <c r="I543" s="243"/>
      <c r="J543" s="166"/>
      <c r="K543" s="277"/>
    </row>
    <row r="544">
      <c r="A544" s="120"/>
      <c r="C544" s="120"/>
      <c r="D544" s="120"/>
      <c r="E544" s="275"/>
      <c r="F544" s="243"/>
      <c r="H544" s="243"/>
      <c r="I544" s="243"/>
      <c r="J544" s="166"/>
      <c r="K544" s="277"/>
    </row>
    <row r="545">
      <c r="A545" s="120"/>
      <c r="C545" s="120"/>
      <c r="D545" s="120"/>
      <c r="E545" s="275"/>
      <c r="F545" s="243"/>
      <c r="H545" s="243"/>
      <c r="I545" s="243"/>
      <c r="J545" s="166"/>
      <c r="K545" s="277"/>
    </row>
    <row r="546">
      <c r="A546" s="120"/>
      <c r="C546" s="120"/>
      <c r="D546" s="120"/>
      <c r="E546" s="275"/>
      <c r="F546" s="243"/>
      <c r="H546" s="243"/>
      <c r="I546" s="243"/>
      <c r="J546" s="166"/>
      <c r="K546" s="277"/>
    </row>
    <row r="547">
      <c r="A547" s="120"/>
      <c r="C547" s="120"/>
      <c r="D547" s="120"/>
      <c r="E547" s="275"/>
      <c r="F547" s="243"/>
      <c r="H547" s="243"/>
      <c r="I547" s="243"/>
      <c r="J547" s="166"/>
      <c r="K547" s="277"/>
    </row>
    <row r="548">
      <c r="A548" s="120"/>
      <c r="C548" s="120"/>
      <c r="D548" s="120"/>
      <c r="E548" s="275"/>
      <c r="F548" s="243"/>
      <c r="H548" s="243"/>
      <c r="I548" s="243"/>
      <c r="J548" s="166"/>
      <c r="K548" s="277"/>
    </row>
    <row r="549">
      <c r="A549" s="120"/>
      <c r="C549" s="120"/>
      <c r="D549" s="120"/>
      <c r="E549" s="275"/>
      <c r="F549" s="243"/>
      <c r="H549" s="243"/>
      <c r="I549" s="243"/>
      <c r="J549" s="166"/>
      <c r="K549" s="277"/>
    </row>
    <row r="550">
      <c r="A550" s="120"/>
      <c r="C550" s="120"/>
      <c r="D550" s="120"/>
      <c r="E550" s="275"/>
      <c r="F550" s="243"/>
      <c r="H550" s="243"/>
      <c r="I550" s="243"/>
      <c r="J550" s="166"/>
      <c r="K550" s="277"/>
    </row>
    <row r="551">
      <c r="A551" s="120"/>
      <c r="C551" s="120"/>
      <c r="D551" s="120"/>
      <c r="E551" s="275"/>
      <c r="F551" s="243"/>
      <c r="H551" s="243"/>
      <c r="I551" s="243"/>
      <c r="J551" s="166"/>
      <c r="K551" s="277"/>
    </row>
    <row r="552">
      <c r="A552" s="120"/>
      <c r="C552" s="120"/>
      <c r="D552" s="120"/>
      <c r="E552" s="275"/>
      <c r="F552" s="243"/>
      <c r="H552" s="243"/>
      <c r="I552" s="243"/>
      <c r="J552" s="166"/>
      <c r="K552" s="277"/>
    </row>
    <row r="553">
      <c r="A553" s="120"/>
      <c r="C553" s="120"/>
      <c r="D553" s="120"/>
      <c r="E553" s="275"/>
      <c r="F553" s="243"/>
      <c r="H553" s="243"/>
      <c r="I553" s="243"/>
      <c r="J553" s="166"/>
      <c r="K553" s="277"/>
    </row>
    <row r="554">
      <c r="A554" s="120"/>
      <c r="C554" s="120"/>
      <c r="D554" s="120"/>
      <c r="E554" s="275"/>
      <c r="F554" s="243"/>
      <c r="H554" s="243"/>
      <c r="I554" s="243"/>
      <c r="J554" s="166"/>
      <c r="K554" s="277"/>
    </row>
    <row r="555">
      <c r="A555" s="120"/>
      <c r="C555" s="120"/>
      <c r="D555" s="120"/>
      <c r="E555" s="275"/>
      <c r="F555" s="243"/>
      <c r="H555" s="243"/>
      <c r="I555" s="243"/>
      <c r="J555" s="166"/>
      <c r="K555" s="277"/>
    </row>
    <row r="556">
      <c r="A556" s="120"/>
      <c r="C556" s="120"/>
      <c r="D556" s="120"/>
      <c r="E556" s="275"/>
      <c r="F556" s="243"/>
      <c r="H556" s="243"/>
      <c r="I556" s="243"/>
      <c r="J556" s="166"/>
      <c r="K556" s="277"/>
    </row>
    <row r="557">
      <c r="A557" s="120"/>
      <c r="C557" s="120"/>
      <c r="D557" s="120"/>
      <c r="E557" s="275"/>
      <c r="F557" s="243"/>
      <c r="H557" s="243"/>
      <c r="I557" s="243"/>
      <c r="J557" s="166"/>
      <c r="K557" s="277"/>
    </row>
    <row r="558">
      <c r="A558" s="120"/>
      <c r="C558" s="120"/>
      <c r="D558" s="120"/>
      <c r="E558" s="275"/>
      <c r="F558" s="243"/>
      <c r="H558" s="243"/>
      <c r="I558" s="243"/>
      <c r="J558" s="166"/>
      <c r="K558" s="277"/>
    </row>
    <row r="559">
      <c r="A559" s="120"/>
      <c r="C559" s="120"/>
      <c r="D559" s="120"/>
      <c r="E559" s="275"/>
      <c r="F559" s="243"/>
      <c r="H559" s="243"/>
      <c r="I559" s="243"/>
      <c r="J559" s="166"/>
      <c r="K559" s="277"/>
    </row>
    <row r="560">
      <c r="A560" s="120"/>
      <c r="C560" s="120"/>
      <c r="D560" s="120"/>
      <c r="E560" s="275"/>
      <c r="F560" s="243"/>
      <c r="H560" s="243"/>
      <c r="I560" s="243"/>
      <c r="J560" s="166"/>
      <c r="K560" s="277"/>
    </row>
    <row r="561">
      <c r="A561" s="120"/>
      <c r="C561" s="120"/>
      <c r="D561" s="120"/>
      <c r="E561" s="275"/>
      <c r="F561" s="243"/>
      <c r="H561" s="243"/>
      <c r="I561" s="243"/>
      <c r="J561" s="166"/>
      <c r="K561" s="277"/>
    </row>
    <row r="562">
      <c r="A562" s="120"/>
      <c r="C562" s="120"/>
      <c r="D562" s="120"/>
      <c r="E562" s="275"/>
      <c r="F562" s="243"/>
      <c r="H562" s="243"/>
      <c r="I562" s="243"/>
      <c r="J562" s="166"/>
      <c r="K562" s="277"/>
    </row>
    <row r="563">
      <c r="A563" s="120"/>
      <c r="C563" s="120"/>
      <c r="D563" s="120"/>
      <c r="E563" s="275"/>
      <c r="F563" s="243"/>
      <c r="H563" s="243"/>
      <c r="I563" s="243"/>
      <c r="J563" s="166"/>
      <c r="K563" s="277"/>
    </row>
    <row r="564">
      <c r="A564" s="120"/>
      <c r="C564" s="120"/>
      <c r="D564" s="120"/>
      <c r="E564" s="275"/>
      <c r="F564" s="243"/>
      <c r="H564" s="243"/>
      <c r="I564" s="243"/>
      <c r="J564" s="166"/>
      <c r="K564" s="277"/>
    </row>
    <row r="565">
      <c r="A565" s="120"/>
      <c r="C565" s="120"/>
      <c r="D565" s="120"/>
      <c r="E565" s="275"/>
      <c r="F565" s="243"/>
      <c r="H565" s="243"/>
      <c r="I565" s="243"/>
      <c r="J565" s="166"/>
      <c r="K565" s="277"/>
    </row>
    <row r="566">
      <c r="A566" s="120"/>
      <c r="C566" s="120"/>
      <c r="D566" s="120"/>
      <c r="E566" s="275"/>
      <c r="F566" s="243"/>
      <c r="H566" s="243"/>
      <c r="I566" s="243"/>
      <c r="J566" s="166"/>
      <c r="K566" s="277"/>
    </row>
    <row r="567">
      <c r="A567" s="120"/>
      <c r="C567" s="120"/>
      <c r="D567" s="120"/>
      <c r="E567" s="275"/>
      <c r="F567" s="243"/>
      <c r="H567" s="243"/>
      <c r="I567" s="243"/>
      <c r="J567" s="166"/>
      <c r="K567" s="277"/>
    </row>
    <row r="568">
      <c r="A568" s="120"/>
      <c r="C568" s="120"/>
      <c r="D568" s="120"/>
      <c r="E568" s="275"/>
      <c r="F568" s="243"/>
      <c r="H568" s="243"/>
      <c r="I568" s="243"/>
      <c r="J568" s="166"/>
      <c r="K568" s="277"/>
    </row>
    <row r="569">
      <c r="A569" s="120"/>
      <c r="C569" s="120"/>
      <c r="D569" s="120"/>
      <c r="E569" s="275"/>
      <c r="F569" s="243"/>
      <c r="H569" s="243"/>
      <c r="I569" s="243"/>
      <c r="J569" s="166"/>
      <c r="K569" s="277"/>
    </row>
    <row r="570">
      <c r="A570" s="120"/>
      <c r="C570" s="120"/>
      <c r="D570" s="120"/>
      <c r="E570" s="275"/>
      <c r="F570" s="243"/>
      <c r="H570" s="243"/>
      <c r="I570" s="243"/>
      <c r="J570" s="166"/>
      <c r="K570" s="277"/>
    </row>
    <row r="571">
      <c r="A571" s="120"/>
      <c r="C571" s="120"/>
      <c r="D571" s="120"/>
      <c r="E571" s="275"/>
      <c r="F571" s="243"/>
      <c r="H571" s="243"/>
      <c r="I571" s="243"/>
      <c r="J571" s="166"/>
      <c r="K571" s="277"/>
    </row>
    <row r="572">
      <c r="A572" s="120"/>
      <c r="C572" s="120"/>
      <c r="D572" s="120"/>
      <c r="E572" s="275"/>
      <c r="F572" s="243"/>
      <c r="H572" s="243"/>
      <c r="I572" s="243"/>
      <c r="J572" s="166"/>
      <c r="K572" s="277"/>
    </row>
    <row r="573">
      <c r="A573" s="120"/>
      <c r="C573" s="120"/>
      <c r="D573" s="120"/>
      <c r="E573" s="275"/>
      <c r="F573" s="243"/>
      <c r="H573" s="243"/>
      <c r="I573" s="243"/>
      <c r="J573" s="166"/>
      <c r="K573" s="277"/>
    </row>
    <row r="574">
      <c r="A574" s="120"/>
      <c r="C574" s="120"/>
      <c r="D574" s="120"/>
      <c r="E574" s="275"/>
      <c r="F574" s="243"/>
      <c r="H574" s="243"/>
      <c r="I574" s="243"/>
      <c r="J574" s="166"/>
      <c r="K574" s="277"/>
    </row>
    <row r="575">
      <c r="A575" s="120"/>
      <c r="C575" s="120"/>
      <c r="D575" s="120"/>
      <c r="E575" s="275"/>
      <c r="F575" s="243"/>
      <c r="H575" s="243"/>
      <c r="I575" s="243"/>
      <c r="J575" s="166"/>
      <c r="K575" s="277"/>
    </row>
    <row r="576">
      <c r="A576" s="120"/>
      <c r="C576" s="120"/>
      <c r="D576" s="120"/>
      <c r="E576" s="275"/>
      <c r="F576" s="243"/>
      <c r="H576" s="243"/>
      <c r="I576" s="243"/>
      <c r="J576" s="166"/>
      <c r="K576" s="277"/>
    </row>
    <row r="577">
      <c r="A577" s="120"/>
      <c r="C577" s="120"/>
      <c r="D577" s="120"/>
      <c r="E577" s="275"/>
      <c r="F577" s="243"/>
      <c r="H577" s="243"/>
      <c r="I577" s="243"/>
      <c r="J577" s="166"/>
      <c r="K577" s="277"/>
    </row>
    <row r="578">
      <c r="A578" s="120"/>
      <c r="C578" s="120"/>
      <c r="D578" s="120"/>
      <c r="E578" s="275"/>
      <c r="F578" s="243"/>
      <c r="H578" s="243"/>
      <c r="I578" s="243"/>
      <c r="J578" s="166"/>
      <c r="K578" s="277"/>
    </row>
    <row r="579">
      <c r="A579" s="120"/>
      <c r="C579" s="120"/>
      <c r="D579" s="120"/>
      <c r="E579" s="275"/>
      <c r="F579" s="243"/>
      <c r="H579" s="243"/>
      <c r="I579" s="243"/>
      <c r="J579" s="166"/>
      <c r="K579" s="277"/>
    </row>
    <row r="580">
      <c r="A580" s="120"/>
      <c r="C580" s="120"/>
      <c r="D580" s="120"/>
      <c r="E580" s="275"/>
      <c r="F580" s="243"/>
      <c r="H580" s="243"/>
      <c r="I580" s="243"/>
      <c r="J580" s="166"/>
      <c r="K580" s="277"/>
    </row>
    <row r="581">
      <c r="A581" s="120"/>
      <c r="C581" s="120"/>
      <c r="D581" s="120"/>
      <c r="E581" s="275"/>
      <c r="F581" s="243"/>
      <c r="H581" s="243"/>
      <c r="I581" s="243"/>
      <c r="J581" s="166"/>
      <c r="K581" s="277"/>
    </row>
    <row r="582">
      <c r="A582" s="120"/>
      <c r="C582" s="120"/>
      <c r="D582" s="120"/>
      <c r="E582" s="275"/>
      <c r="F582" s="243"/>
      <c r="H582" s="243"/>
      <c r="I582" s="243"/>
      <c r="J582" s="166"/>
      <c r="K582" s="277"/>
    </row>
    <row r="583">
      <c r="A583" s="120"/>
      <c r="C583" s="120"/>
      <c r="D583" s="120"/>
      <c r="E583" s="275"/>
      <c r="F583" s="243"/>
      <c r="H583" s="243"/>
      <c r="I583" s="243"/>
      <c r="J583" s="166"/>
      <c r="K583" s="277"/>
    </row>
    <row r="584">
      <c r="A584" s="120"/>
      <c r="C584" s="120"/>
      <c r="D584" s="120"/>
      <c r="E584" s="275"/>
      <c r="F584" s="243"/>
      <c r="H584" s="243"/>
      <c r="I584" s="243"/>
      <c r="J584" s="166"/>
      <c r="K584" s="277"/>
    </row>
    <row r="585">
      <c r="A585" s="120"/>
      <c r="C585" s="120"/>
      <c r="D585" s="120"/>
      <c r="E585" s="275"/>
      <c r="F585" s="243"/>
      <c r="H585" s="243"/>
      <c r="I585" s="243"/>
      <c r="J585" s="166"/>
      <c r="K585" s="277"/>
    </row>
    <row r="586">
      <c r="A586" s="120"/>
      <c r="C586" s="120"/>
      <c r="D586" s="120"/>
      <c r="E586" s="275"/>
      <c r="F586" s="243"/>
      <c r="H586" s="243"/>
      <c r="I586" s="243"/>
      <c r="J586" s="166"/>
      <c r="K586" s="277"/>
    </row>
    <row r="587">
      <c r="A587" s="120"/>
      <c r="C587" s="120"/>
      <c r="D587" s="120"/>
      <c r="E587" s="275"/>
      <c r="F587" s="243"/>
      <c r="H587" s="243"/>
      <c r="I587" s="243"/>
      <c r="J587" s="166"/>
      <c r="K587" s="277"/>
    </row>
    <row r="588">
      <c r="A588" s="120"/>
      <c r="C588" s="120"/>
      <c r="D588" s="120"/>
      <c r="E588" s="275"/>
      <c r="F588" s="243"/>
      <c r="H588" s="243"/>
      <c r="I588" s="243"/>
      <c r="J588" s="166"/>
      <c r="K588" s="277"/>
    </row>
    <row r="589">
      <c r="A589" s="120"/>
      <c r="C589" s="120"/>
      <c r="D589" s="120"/>
      <c r="E589" s="275"/>
      <c r="F589" s="243"/>
      <c r="H589" s="243"/>
      <c r="I589" s="243"/>
      <c r="J589" s="166"/>
      <c r="K589" s="277"/>
    </row>
    <row r="590">
      <c r="A590" s="120"/>
      <c r="C590" s="120"/>
      <c r="D590" s="120"/>
      <c r="E590" s="275"/>
      <c r="F590" s="243"/>
      <c r="H590" s="243"/>
      <c r="I590" s="243"/>
      <c r="J590" s="166"/>
      <c r="K590" s="277"/>
    </row>
    <row r="591">
      <c r="A591" s="120"/>
      <c r="C591" s="120"/>
      <c r="D591" s="120"/>
      <c r="E591" s="275"/>
      <c r="F591" s="243"/>
      <c r="H591" s="243"/>
      <c r="I591" s="243"/>
      <c r="J591" s="166"/>
      <c r="K591" s="277"/>
    </row>
    <row r="592">
      <c r="A592" s="120"/>
      <c r="C592" s="120"/>
      <c r="D592" s="120"/>
      <c r="E592" s="275"/>
      <c r="F592" s="243"/>
      <c r="H592" s="243"/>
      <c r="I592" s="243"/>
      <c r="J592" s="166"/>
      <c r="K592" s="277"/>
    </row>
    <row r="593">
      <c r="A593" s="120"/>
      <c r="C593" s="120"/>
      <c r="D593" s="120"/>
      <c r="E593" s="275"/>
      <c r="F593" s="243"/>
      <c r="H593" s="243"/>
      <c r="I593" s="243"/>
      <c r="J593" s="166"/>
      <c r="K593" s="277"/>
    </row>
    <row r="594">
      <c r="A594" s="120"/>
      <c r="C594" s="120"/>
      <c r="D594" s="120"/>
      <c r="E594" s="275"/>
      <c r="F594" s="243"/>
      <c r="H594" s="243"/>
      <c r="I594" s="243"/>
      <c r="J594" s="166"/>
      <c r="K594" s="277"/>
    </row>
    <row r="595">
      <c r="A595" s="120"/>
      <c r="C595" s="120"/>
      <c r="D595" s="120"/>
      <c r="E595" s="275"/>
      <c r="F595" s="243"/>
      <c r="H595" s="243"/>
      <c r="I595" s="243"/>
      <c r="J595" s="166"/>
      <c r="K595" s="277"/>
    </row>
    <row r="596">
      <c r="A596" s="120"/>
      <c r="C596" s="120"/>
      <c r="D596" s="120"/>
      <c r="E596" s="275"/>
      <c r="F596" s="243"/>
      <c r="H596" s="243"/>
      <c r="I596" s="243"/>
      <c r="J596" s="166"/>
      <c r="K596" s="277"/>
    </row>
    <row r="597">
      <c r="A597" s="120"/>
      <c r="C597" s="120"/>
      <c r="D597" s="120"/>
      <c r="E597" s="275"/>
      <c r="F597" s="243"/>
      <c r="H597" s="243"/>
      <c r="I597" s="243"/>
      <c r="J597" s="166"/>
      <c r="K597" s="277"/>
    </row>
    <row r="598">
      <c r="A598" s="120"/>
      <c r="C598" s="120"/>
      <c r="D598" s="120"/>
      <c r="E598" s="275"/>
      <c r="F598" s="243"/>
      <c r="H598" s="243"/>
      <c r="I598" s="243"/>
      <c r="J598" s="166"/>
      <c r="K598" s="277"/>
    </row>
    <row r="599">
      <c r="A599" s="120"/>
      <c r="C599" s="120"/>
      <c r="D599" s="120"/>
      <c r="E599" s="275"/>
      <c r="F599" s="243"/>
      <c r="H599" s="243"/>
      <c r="I599" s="243"/>
      <c r="J599" s="166"/>
      <c r="K599" s="277"/>
    </row>
    <row r="600">
      <c r="A600" s="120"/>
      <c r="C600" s="120"/>
      <c r="D600" s="120"/>
      <c r="E600" s="275"/>
      <c r="F600" s="243"/>
      <c r="H600" s="243"/>
      <c r="I600" s="243"/>
      <c r="J600" s="166"/>
      <c r="K600" s="277"/>
    </row>
    <row r="601">
      <c r="A601" s="120"/>
      <c r="C601" s="120"/>
      <c r="D601" s="120"/>
      <c r="E601" s="275"/>
      <c r="F601" s="243"/>
      <c r="H601" s="243"/>
      <c r="I601" s="243"/>
      <c r="J601" s="166"/>
      <c r="K601" s="277"/>
    </row>
    <row r="602">
      <c r="A602" s="120"/>
      <c r="C602" s="120"/>
      <c r="D602" s="120"/>
      <c r="E602" s="275"/>
      <c r="F602" s="243"/>
      <c r="H602" s="243"/>
      <c r="I602" s="243"/>
      <c r="J602" s="166"/>
      <c r="K602" s="277"/>
    </row>
    <row r="603">
      <c r="A603" s="120"/>
      <c r="C603" s="120"/>
      <c r="D603" s="120"/>
      <c r="E603" s="275"/>
      <c r="F603" s="243"/>
      <c r="H603" s="243"/>
      <c r="I603" s="243"/>
      <c r="J603" s="166"/>
      <c r="K603" s="277"/>
    </row>
    <row r="604">
      <c r="A604" s="120"/>
      <c r="C604" s="120"/>
      <c r="D604" s="120"/>
      <c r="E604" s="275"/>
      <c r="F604" s="243"/>
      <c r="H604" s="243"/>
      <c r="I604" s="243"/>
      <c r="J604" s="166"/>
      <c r="K604" s="277"/>
    </row>
    <row r="605">
      <c r="A605" s="120"/>
      <c r="C605" s="120"/>
      <c r="D605" s="120"/>
      <c r="E605" s="275"/>
      <c r="F605" s="243"/>
      <c r="H605" s="243"/>
      <c r="I605" s="243"/>
      <c r="J605" s="166"/>
      <c r="K605" s="277"/>
    </row>
    <row r="606">
      <c r="A606" s="120"/>
      <c r="C606" s="120"/>
      <c r="D606" s="120"/>
      <c r="E606" s="275"/>
      <c r="F606" s="243"/>
      <c r="H606" s="243"/>
      <c r="I606" s="243"/>
      <c r="J606" s="166"/>
      <c r="K606" s="277"/>
    </row>
    <row r="607">
      <c r="A607" s="120"/>
      <c r="C607" s="120"/>
      <c r="D607" s="120"/>
      <c r="E607" s="275"/>
      <c r="F607" s="243"/>
      <c r="H607" s="243"/>
      <c r="I607" s="243"/>
      <c r="J607" s="166"/>
      <c r="K607" s="277"/>
    </row>
    <row r="608">
      <c r="A608" s="120"/>
      <c r="C608" s="120"/>
      <c r="D608" s="120"/>
      <c r="E608" s="275"/>
      <c r="F608" s="243"/>
      <c r="H608" s="243"/>
      <c r="I608" s="243"/>
      <c r="J608" s="166"/>
      <c r="K608" s="277"/>
    </row>
    <row r="609">
      <c r="A609" s="120"/>
      <c r="C609" s="120"/>
      <c r="D609" s="120"/>
      <c r="E609" s="275"/>
      <c r="F609" s="243"/>
      <c r="H609" s="243"/>
      <c r="I609" s="243"/>
      <c r="J609" s="166"/>
      <c r="K609" s="277"/>
    </row>
    <row r="610">
      <c r="A610" s="120"/>
      <c r="C610" s="120"/>
      <c r="D610" s="120"/>
      <c r="E610" s="275"/>
      <c r="F610" s="243"/>
      <c r="H610" s="243"/>
      <c r="I610" s="243"/>
      <c r="J610" s="166"/>
      <c r="K610" s="277"/>
    </row>
    <row r="611">
      <c r="A611" s="120"/>
      <c r="C611" s="120"/>
      <c r="D611" s="120"/>
      <c r="E611" s="275"/>
      <c r="F611" s="243"/>
      <c r="H611" s="243"/>
      <c r="I611" s="243"/>
      <c r="J611" s="166"/>
      <c r="K611" s="277"/>
    </row>
    <row r="612">
      <c r="A612" s="120"/>
      <c r="C612" s="120"/>
      <c r="D612" s="120"/>
      <c r="E612" s="275"/>
      <c r="F612" s="243"/>
      <c r="H612" s="243"/>
      <c r="I612" s="243"/>
      <c r="J612" s="166"/>
      <c r="K612" s="277"/>
    </row>
    <row r="613">
      <c r="A613" s="120"/>
      <c r="C613" s="120"/>
      <c r="D613" s="120"/>
      <c r="E613" s="275"/>
      <c r="F613" s="243"/>
      <c r="H613" s="243"/>
      <c r="I613" s="243"/>
      <c r="J613" s="166"/>
      <c r="K613" s="277"/>
    </row>
    <row r="614">
      <c r="A614" s="120"/>
      <c r="C614" s="120"/>
      <c r="D614" s="120"/>
      <c r="E614" s="275"/>
      <c r="F614" s="243"/>
      <c r="H614" s="243"/>
      <c r="I614" s="243"/>
      <c r="J614" s="166"/>
      <c r="K614" s="277"/>
    </row>
    <row r="615">
      <c r="A615" s="120"/>
      <c r="C615" s="120"/>
      <c r="D615" s="120"/>
      <c r="E615" s="275"/>
      <c r="F615" s="243"/>
      <c r="H615" s="243"/>
      <c r="I615" s="243"/>
      <c r="J615" s="166"/>
      <c r="K615" s="277"/>
    </row>
    <row r="616">
      <c r="A616" s="120"/>
      <c r="C616" s="120"/>
      <c r="D616" s="120"/>
      <c r="E616" s="275"/>
      <c r="F616" s="243"/>
      <c r="H616" s="243"/>
      <c r="I616" s="243"/>
      <c r="J616" s="166"/>
      <c r="K616" s="277"/>
    </row>
    <row r="617">
      <c r="A617" s="120"/>
      <c r="C617" s="120"/>
      <c r="D617" s="120"/>
      <c r="E617" s="275"/>
      <c r="F617" s="243"/>
      <c r="H617" s="243"/>
      <c r="I617" s="243"/>
      <c r="J617" s="166"/>
      <c r="K617" s="277"/>
    </row>
    <row r="618">
      <c r="A618" s="120"/>
      <c r="C618" s="120"/>
      <c r="D618" s="120"/>
      <c r="E618" s="275"/>
      <c r="F618" s="243"/>
      <c r="H618" s="243"/>
      <c r="I618" s="243"/>
      <c r="J618" s="166"/>
      <c r="K618" s="277"/>
    </row>
    <row r="619">
      <c r="A619" s="120"/>
      <c r="C619" s="120"/>
      <c r="D619" s="120"/>
      <c r="E619" s="275"/>
      <c r="F619" s="243"/>
      <c r="H619" s="243"/>
      <c r="I619" s="243"/>
      <c r="J619" s="166"/>
      <c r="K619" s="277"/>
    </row>
    <row r="620">
      <c r="A620" s="120"/>
      <c r="C620" s="120"/>
      <c r="D620" s="120"/>
      <c r="E620" s="275"/>
      <c r="F620" s="243"/>
      <c r="H620" s="243"/>
      <c r="I620" s="243"/>
      <c r="J620" s="166"/>
      <c r="K620" s="277"/>
    </row>
    <row r="621">
      <c r="A621" s="120"/>
      <c r="C621" s="120"/>
      <c r="D621" s="120"/>
      <c r="E621" s="275"/>
      <c r="F621" s="243"/>
      <c r="H621" s="243"/>
      <c r="I621" s="243"/>
      <c r="J621" s="166"/>
      <c r="K621" s="277"/>
    </row>
    <row r="622">
      <c r="A622" s="120"/>
      <c r="C622" s="120"/>
      <c r="D622" s="120"/>
      <c r="E622" s="275"/>
      <c r="F622" s="243"/>
      <c r="H622" s="243"/>
      <c r="I622" s="243"/>
      <c r="J622" s="166"/>
      <c r="K622" s="277"/>
    </row>
    <row r="623">
      <c r="A623" s="120"/>
      <c r="C623" s="120"/>
      <c r="D623" s="120"/>
      <c r="E623" s="275"/>
      <c r="F623" s="243"/>
      <c r="H623" s="243"/>
      <c r="I623" s="243"/>
      <c r="J623" s="166"/>
      <c r="K623" s="277"/>
    </row>
    <row r="624">
      <c r="A624" s="120"/>
      <c r="C624" s="120"/>
      <c r="D624" s="120"/>
      <c r="E624" s="275"/>
      <c r="F624" s="243"/>
      <c r="H624" s="243"/>
      <c r="I624" s="243"/>
      <c r="J624" s="166"/>
      <c r="K624" s="277"/>
    </row>
    <row r="625">
      <c r="A625" s="120"/>
      <c r="C625" s="120"/>
      <c r="D625" s="120"/>
      <c r="E625" s="275"/>
      <c r="F625" s="243"/>
      <c r="H625" s="243"/>
      <c r="I625" s="243"/>
      <c r="J625" s="166"/>
      <c r="K625" s="277"/>
    </row>
    <row r="626">
      <c r="A626" s="120"/>
      <c r="C626" s="120"/>
      <c r="D626" s="120"/>
      <c r="E626" s="275"/>
      <c r="F626" s="243"/>
      <c r="H626" s="243"/>
      <c r="I626" s="243"/>
      <c r="J626" s="166"/>
      <c r="K626" s="277"/>
    </row>
    <row r="627">
      <c r="A627" s="120"/>
      <c r="C627" s="120"/>
      <c r="D627" s="120"/>
      <c r="E627" s="275"/>
      <c r="F627" s="243"/>
      <c r="H627" s="243"/>
      <c r="I627" s="243"/>
      <c r="J627" s="166"/>
      <c r="K627" s="277"/>
    </row>
    <row r="628">
      <c r="A628" s="120"/>
      <c r="C628" s="120"/>
      <c r="D628" s="120"/>
      <c r="E628" s="275"/>
      <c r="F628" s="243"/>
      <c r="H628" s="243"/>
      <c r="I628" s="243"/>
      <c r="J628" s="166"/>
      <c r="K628" s="277"/>
    </row>
    <row r="629">
      <c r="A629" s="120"/>
      <c r="C629" s="120"/>
      <c r="D629" s="120"/>
      <c r="E629" s="275"/>
      <c r="F629" s="243"/>
      <c r="H629" s="243"/>
      <c r="I629" s="243"/>
      <c r="J629" s="166"/>
      <c r="K629" s="277"/>
    </row>
    <row r="630">
      <c r="A630" s="120"/>
      <c r="C630" s="120"/>
      <c r="D630" s="120"/>
      <c r="E630" s="275"/>
      <c r="F630" s="243"/>
      <c r="H630" s="243"/>
      <c r="I630" s="243"/>
      <c r="J630" s="166"/>
      <c r="K630" s="277"/>
    </row>
    <row r="631">
      <c r="A631" s="120"/>
      <c r="C631" s="120"/>
      <c r="D631" s="120"/>
      <c r="E631" s="275"/>
      <c r="F631" s="243"/>
      <c r="H631" s="243"/>
      <c r="I631" s="243"/>
      <c r="J631" s="166"/>
      <c r="K631" s="277"/>
    </row>
    <row r="632">
      <c r="A632" s="120"/>
      <c r="C632" s="120"/>
      <c r="D632" s="120"/>
      <c r="E632" s="275"/>
      <c r="F632" s="243"/>
      <c r="H632" s="243"/>
      <c r="I632" s="243"/>
      <c r="J632" s="166"/>
      <c r="K632" s="277"/>
    </row>
    <row r="633">
      <c r="A633" s="120"/>
      <c r="C633" s="120"/>
      <c r="D633" s="120"/>
      <c r="E633" s="275"/>
      <c r="F633" s="243"/>
      <c r="H633" s="243"/>
      <c r="I633" s="243"/>
      <c r="J633" s="166"/>
      <c r="K633" s="277"/>
    </row>
    <row r="634">
      <c r="A634" s="120"/>
      <c r="C634" s="120"/>
      <c r="D634" s="120"/>
      <c r="E634" s="275"/>
      <c r="F634" s="243"/>
      <c r="H634" s="243"/>
      <c r="I634" s="243"/>
      <c r="J634" s="166"/>
      <c r="K634" s="277"/>
    </row>
    <row r="635">
      <c r="A635" s="120"/>
      <c r="C635" s="120"/>
      <c r="D635" s="120"/>
      <c r="E635" s="275"/>
      <c r="F635" s="243"/>
      <c r="H635" s="243"/>
      <c r="I635" s="243"/>
      <c r="J635" s="166"/>
      <c r="K635" s="277"/>
    </row>
    <row r="636">
      <c r="A636" s="120"/>
      <c r="C636" s="120"/>
      <c r="D636" s="120"/>
      <c r="E636" s="275"/>
      <c r="F636" s="243"/>
      <c r="H636" s="243"/>
      <c r="I636" s="243"/>
      <c r="J636" s="166"/>
      <c r="K636" s="277"/>
    </row>
    <row r="637">
      <c r="A637" s="120"/>
      <c r="C637" s="120"/>
      <c r="D637" s="120"/>
      <c r="E637" s="275"/>
      <c r="F637" s="243"/>
      <c r="H637" s="243"/>
      <c r="I637" s="243"/>
      <c r="J637" s="166"/>
      <c r="K637" s="277"/>
    </row>
    <row r="638">
      <c r="A638" s="120"/>
      <c r="C638" s="120"/>
      <c r="D638" s="120"/>
      <c r="E638" s="275"/>
      <c r="F638" s="243"/>
      <c r="H638" s="243"/>
      <c r="I638" s="243"/>
      <c r="J638" s="166"/>
      <c r="K638" s="277"/>
    </row>
    <row r="639">
      <c r="A639" s="120"/>
      <c r="C639" s="120"/>
      <c r="D639" s="120"/>
      <c r="E639" s="275"/>
      <c r="F639" s="243"/>
      <c r="H639" s="243"/>
      <c r="I639" s="243"/>
      <c r="J639" s="166"/>
      <c r="K639" s="277"/>
    </row>
    <row r="640">
      <c r="A640" s="120"/>
      <c r="C640" s="120"/>
      <c r="D640" s="120"/>
      <c r="E640" s="275"/>
      <c r="F640" s="243"/>
      <c r="H640" s="243"/>
      <c r="I640" s="243"/>
      <c r="J640" s="166"/>
      <c r="K640" s="277"/>
    </row>
    <row r="641">
      <c r="A641" s="120"/>
      <c r="C641" s="120"/>
      <c r="D641" s="120"/>
      <c r="E641" s="275"/>
      <c r="F641" s="243"/>
      <c r="H641" s="243"/>
      <c r="I641" s="243"/>
      <c r="J641" s="166"/>
      <c r="K641" s="277"/>
    </row>
    <row r="642">
      <c r="A642" s="120"/>
      <c r="C642" s="120"/>
      <c r="D642" s="120"/>
      <c r="E642" s="275"/>
      <c r="F642" s="243"/>
      <c r="H642" s="243"/>
      <c r="I642" s="243"/>
      <c r="J642" s="166"/>
      <c r="K642" s="277"/>
    </row>
    <row r="643">
      <c r="A643" s="120"/>
      <c r="C643" s="120"/>
      <c r="D643" s="120"/>
      <c r="E643" s="275"/>
      <c r="F643" s="243"/>
      <c r="H643" s="243"/>
      <c r="I643" s="243"/>
      <c r="J643" s="166"/>
      <c r="K643" s="277"/>
    </row>
    <row r="644">
      <c r="A644" s="120"/>
      <c r="C644" s="120"/>
      <c r="D644" s="120"/>
      <c r="E644" s="275"/>
      <c r="F644" s="243"/>
      <c r="H644" s="243"/>
      <c r="I644" s="243"/>
      <c r="J644" s="166"/>
      <c r="K644" s="277"/>
    </row>
    <row r="645">
      <c r="A645" s="120"/>
      <c r="C645" s="120"/>
      <c r="D645" s="120"/>
      <c r="E645" s="275"/>
      <c r="F645" s="243"/>
      <c r="H645" s="243"/>
      <c r="I645" s="243"/>
      <c r="J645" s="166"/>
      <c r="K645" s="277"/>
    </row>
    <row r="646">
      <c r="A646" s="120"/>
      <c r="C646" s="120"/>
      <c r="D646" s="120"/>
      <c r="E646" s="275"/>
      <c r="F646" s="243"/>
      <c r="H646" s="243"/>
      <c r="I646" s="243"/>
      <c r="J646" s="166"/>
      <c r="K646" s="277"/>
    </row>
    <row r="647">
      <c r="A647" s="120"/>
      <c r="C647" s="120"/>
      <c r="D647" s="120"/>
      <c r="E647" s="275"/>
      <c r="F647" s="243"/>
      <c r="H647" s="243"/>
      <c r="I647" s="243"/>
      <c r="J647" s="166"/>
      <c r="K647" s="277"/>
    </row>
    <row r="648">
      <c r="A648" s="120"/>
      <c r="C648" s="120"/>
      <c r="D648" s="120"/>
      <c r="E648" s="275"/>
      <c r="F648" s="243"/>
      <c r="H648" s="243"/>
      <c r="I648" s="243"/>
      <c r="J648" s="166"/>
      <c r="K648" s="277"/>
    </row>
    <row r="649">
      <c r="A649" s="120"/>
      <c r="C649" s="120"/>
      <c r="D649" s="120"/>
      <c r="E649" s="275"/>
      <c r="F649" s="243"/>
      <c r="H649" s="243"/>
      <c r="I649" s="243"/>
      <c r="J649" s="166"/>
      <c r="K649" s="277"/>
    </row>
    <row r="650">
      <c r="A650" s="120"/>
      <c r="C650" s="120"/>
      <c r="D650" s="120"/>
      <c r="E650" s="275"/>
      <c r="F650" s="243"/>
      <c r="H650" s="243"/>
      <c r="I650" s="243"/>
      <c r="J650" s="166"/>
      <c r="K650" s="277"/>
    </row>
    <row r="651">
      <c r="A651" s="120"/>
      <c r="C651" s="120"/>
      <c r="D651" s="120"/>
      <c r="E651" s="275"/>
      <c r="F651" s="243"/>
      <c r="H651" s="243"/>
      <c r="I651" s="243"/>
      <c r="J651" s="166"/>
      <c r="K651" s="277"/>
    </row>
    <row r="652">
      <c r="A652" s="120"/>
      <c r="C652" s="120"/>
      <c r="D652" s="120"/>
      <c r="E652" s="275"/>
      <c r="F652" s="243"/>
      <c r="H652" s="243"/>
      <c r="I652" s="243"/>
      <c r="J652" s="166"/>
      <c r="K652" s="277"/>
    </row>
    <row r="653">
      <c r="A653" s="120"/>
      <c r="C653" s="120"/>
      <c r="D653" s="120"/>
      <c r="E653" s="275"/>
      <c r="F653" s="243"/>
      <c r="H653" s="243"/>
      <c r="I653" s="243"/>
      <c r="J653" s="166"/>
      <c r="K653" s="277"/>
    </row>
    <row r="654">
      <c r="A654" s="120"/>
      <c r="C654" s="120"/>
      <c r="D654" s="120"/>
      <c r="E654" s="275"/>
      <c r="F654" s="243"/>
      <c r="H654" s="243"/>
      <c r="I654" s="243"/>
      <c r="J654" s="166"/>
      <c r="K654" s="277"/>
    </row>
    <row r="655">
      <c r="A655" s="120"/>
      <c r="C655" s="120"/>
      <c r="D655" s="120"/>
      <c r="E655" s="275"/>
      <c r="F655" s="243"/>
      <c r="H655" s="243"/>
      <c r="I655" s="243"/>
      <c r="J655" s="166"/>
      <c r="K655" s="277"/>
    </row>
    <row r="656">
      <c r="A656" s="120"/>
      <c r="C656" s="120"/>
      <c r="D656" s="120"/>
      <c r="E656" s="275"/>
      <c r="F656" s="243"/>
      <c r="H656" s="243"/>
      <c r="I656" s="243"/>
      <c r="J656" s="166"/>
      <c r="K656" s="277"/>
    </row>
    <row r="657">
      <c r="A657" s="120"/>
      <c r="C657" s="120"/>
      <c r="D657" s="120"/>
      <c r="E657" s="275"/>
      <c r="F657" s="243"/>
      <c r="H657" s="243"/>
      <c r="I657" s="243"/>
      <c r="J657" s="166"/>
      <c r="K657" s="277"/>
    </row>
    <row r="658">
      <c r="A658" s="120"/>
      <c r="C658" s="120"/>
      <c r="D658" s="120"/>
      <c r="E658" s="275"/>
      <c r="F658" s="243"/>
      <c r="H658" s="243"/>
      <c r="I658" s="243"/>
      <c r="J658" s="166"/>
      <c r="K658" s="277"/>
    </row>
    <row r="659">
      <c r="A659" s="120"/>
      <c r="C659" s="120"/>
      <c r="D659" s="120"/>
      <c r="E659" s="275"/>
      <c r="F659" s="243"/>
      <c r="H659" s="243"/>
      <c r="I659" s="243"/>
      <c r="J659" s="166"/>
      <c r="K659" s="277"/>
    </row>
    <row r="660">
      <c r="A660" s="120"/>
      <c r="C660" s="120"/>
      <c r="D660" s="120"/>
      <c r="E660" s="275"/>
      <c r="F660" s="243"/>
      <c r="H660" s="243"/>
      <c r="I660" s="243"/>
      <c r="J660" s="166"/>
      <c r="K660" s="277"/>
    </row>
    <row r="661">
      <c r="A661" s="120"/>
      <c r="C661" s="120"/>
      <c r="D661" s="120"/>
      <c r="E661" s="275"/>
      <c r="F661" s="243"/>
      <c r="H661" s="243"/>
      <c r="I661" s="243"/>
      <c r="J661" s="166"/>
      <c r="K661" s="277"/>
    </row>
    <row r="662">
      <c r="A662" s="120"/>
      <c r="C662" s="120"/>
      <c r="D662" s="120"/>
      <c r="E662" s="275"/>
      <c r="F662" s="243"/>
      <c r="H662" s="243"/>
      <c r="I662" s="243"/>
      <c r="J662" s="166"/>
      <c r="K662" s="277"/>
    </row>
    <row r="663">
      <c r="A663" s="120"/>
      <c r="C663" s="120"/>
      <c r="D663" s="120"/>
      <c r="E663" s="275"/>
      <c r="F663" s="243"/>
      <c r="H663" s="243"/>
      <c r="I663" s="243"/>
      <c r="J663" s="166"/>
      <c r="K663" s="277"/>
    </row>
    <row r="664">
      <c r="A664" s="120"/>
      <c r="C664" s="120"/>
      <c r="D664" s="120"/>
      <c r="E664" s="275"/>
      <c r="F664" s="243"/>
      <c r="H664" s="243"/>
      <c r="I664" s="243"/>
      <c r="J664" s="166"/>
      <c r="K664" s="277"/>
    </row>
    <row r="665">
      <c r="A665" s="120"/>
      <c r="C665" s="120"/>
      <c r="D665" s="120"/>
      <c r="E665" s="275"/>
      <c r="F665" s="243"/>
      <c r="H665" s="243"/>
      <c r="I665" s="243"/>
      <c r="J665" s="166"/>
      <c r="K665" s="277"/>
    </row>
    <row r="666">
      <c r="A666" s="120"/>
      <c r="C666" s="120"/>
      <c r="D666" s="120"/>
      <c r="E666" s="275"/>
      <c r="F666" s="243"/>
      <c r="H666" s="243"/>
      <c r="I666" s="243"/>
      <c r="J666" s="166"/>
      <c r="K666" s="277"/>
    </row>
    <row r="667">
      <c r="A667" s="120"/>
      <c r="C667" s="120"/>
      <c r="D667" s="120"/>
      <c r="E667" s="275"/>
      <c r="F667" s="243"/>
      <c r="H667" s="243"/>
      <c r="I667" s="243"/>
      <c r="J667" s="166"/>
      <c r="K667" s="277"/>
    </row>
    <row r="668">
      <c r="A668" s="120"/>
      <c r="C668" s="120"/>
      <c r="D668" s="120"/>
      <c r="E668" s="275"/>
      <c r="F668" s="243"/>
      <c r="H668" s="243"/>
      <c r="I668" s="243"/>
      <c r="J668" s="166"/>
      <c r="K668" s="277"/>
    </row>
    <row r="669">
      <c r="A669" s="120"/>
      <c r="C669" s="120"/>
      <c r="D669" s="120"/>
      <c r="E669" s="275"/>
      <c r="F669" s="243"/>
      <c r="H669" s="243"/>
      <c r="I669" s="243"/>
      <c r="J669" s="166"/>
      <c r="K669" s="277"/>
    </row>
    <row r="670">
      <c r="A670" s="120"/>
      <c r="C670" s="120"/>
      <c r="D670" s="120"/>
      <c r="E670" s="275"/>
      <c r="F670" s="243"/>
      <c r="H670" s="243"/>
      <c r="I670" s="243"/>
      <c r="J670" s="166"/>
      <c r="K670" s="277"/>
    </row>
    <row r="671">
      <c r="A671" s="120"/>
      <c r="C671" s="120"/>
      <c r="D671" s="120"/>
      <c r="E671" s="275"/>
      <c r="F671" s="243"/>
      <c r="H671" s="243"/>
      <c r="I671" s="243"/>
      <c r="J671" s="166"/>
      <c r="K671" s="277"/>
    </row>
    <row r="672">
      <c r="A672" s="120"/>
      <c r="C672" s="120"/>
      <c r="D672" s="120"/>
      <c r="E672" s="275"/>
      <c r="F672" s="243"/>
      <c r="H672" s="243"/>
      <c r="I672" s="243"/>
      <c r="J672" s="166"/>
      <c r="K672" s="277"/>
    </row>
    <row r="673">
      <c r="A673" s="120"/>
      <c r="C673" s="120"/>
      <c r="D673" s="120"/>
      <c r="E673" s="275"/>
      <c r="F673" s="243"/>
      <c r="H673" s="243"/>
      <c r="I673" s="243"/>
      <c r="J673" s="166"/>
      <c r="K673" s="277"/>
    </row>
    <row r="674">
      <c r="A674" s="120"/>
      <c r="C674" s="120"/>
      <c r="D674" s="120"/>
      <c r="E674" s="275"/>
      <c r="F674" s="243"/>
      <c r="H674" s="243"/>
      <c r="I674" s="243"/>
      <c r="J674" s="166"/>
      <c r="K674" s="277"/>
    </row>
    <row r="675">
      <c r="A675" s="120"/>
      <c r="C675" s="120"/>
      <c r="D675" s="120"/>
      <c r="E675" s="275"/>
      <c r="F675" s="243"/>
      <c r="H675" s="243"/>
      <c r="I675" s="243"/>
      <c r="J675" s="166"/>
      <c r="K675" s="277"/>
    </row>
    <row r="676">
      <c r="A676" s="120"/>
      <c r="C676" s="120"/>
      <c r="D676" s="120"/>
      <c r="E676" s="275"/>
      <c r="F676" s="243"/>
      <c r="H676" s="243"/>
      <c r="I676" s="243"/>
      <c r="J676" s="166"/>
      <c r="K676" s="277"/>
    </row>
    <row r="677">
      <c r="A677" s="120"/>
      <c r="C677" s="120"/>
      <c r="D677" s="120"/>
      <c r="E677" s="275"/>
      <c r="F677" s="243"/>
      <c r="H677" s="243"/>
      <c r="I677" s="243"/>
      <c r="J677" s="166"/>
      <c r="K677" s="277"/>
    </row>
    <row r="678">
      <c r="A678" s="120"/>
      <c r="C678" s="120"/>
      <c r="D678" s="120"/>
      <c r="E678" s="275"/>
      <c r="F678" s="243"/>
      <c r="H678" s="243"/>
      <c r="I678" s="243"/>
      <c r="J678" s="166"/>
      <c r="K678" s="277"/>
    </row>
    <row r="679">
      <c r="A679" s="120"/>
      <c r="C679" s="120"/>
      <c r="D679" s="120"/>
      <c r="E679" s="275"/>
      <c r="F679" s="243"/>
      <c r="H679" s="243"/>
      <c r="I679" s="243"/>
      <c r="J679" s="166"/>
      <c r="K679" s="277"/>
    </row>
    <row r="680">
      <c r="A680" s="120"/>
      <c r="C680" s="120"/>
      <c r="D680" s="120"/>
      <c r="E680" s="275"/>
      <c r="F680" s="243"/>
      <c r="H680" s="243"/>
      <c r="I680" s="243"/>
      <c r="J680" s="166"/>
      <c r="K680" s="277"/>
    </row>
    <row r="681">
      <c r="A681" s="120"/>
      <c r="C681" s="120"/>
      <c r="D681" s="120"/>
      <c r="E681" s="275"/>
      <c r="F681" s="243"/>
      <c r="H681" s="243"/>
      <c r="I681" s="243"/>
      <c r="J681" s="166"/>
      <c r="K681" s="277"/>
    </row>
    <row r="682">
      <c r="A682" s="120"/>
      <c r="C682" s="120"/>
      <c r="D682" s="120"/>
      <c r="E682" s="275"/>
      <c r="F682" s="243"/>
      <c r="H682" s="243"/>
      <c r="I682" s="243"/>
      <c r="J682" s="166"/>
      <c r="K682" s="277"/>
    </row>
    <row r="683">
      <c r="A683" s="120"/>
      <c r="C683" s="120"/>
      <c r="D683" s="120"/>
      <c r="E683" s="275"/>
      <c r="F683" s="243"/>
      <c r="H683" s="243"/>
      <c r="I683" s="243"/>
      <c r="J683" s="166"/>
      <c r="K683" s="277"/>
    </row>
    <row r="684">
      <c r="A684" s="120"/>
      <c r="C684" s="120"/>
      <c r="D684" s="120"/>
      <c r="E684" s="275"/>
      <c r="F684" s="243"/>
      <c r="H684" s="243"/>
      <c r="I684" s="243"/>
      <c r="J684" s="166"/>
      <c r="K684" s="277"/>
    </row>
    <row r="685">
      <c r="A685" s="120"/>
      <c r="C685" s="120"/>
      <c r="D685" s="120"/>
      <c r="E685" s="275"/>
      <c r="F685" s="243"/>
      <c r="H685" s="243"/>
      <c r="I685" s="243"/>
      <c r="J685" s="166"/>
      <c r="K685" s="277"/>
    </row>
    <row r="686">
      <c r="A686" s="120"/>
      <c r="C686" s="120"/>
      <c r="D686" s="120"/>
      <c r="E686" s="275"/>
      <c r="F686" s="243"/>
      <c r="H686" s="243"/>
      <c r="I686" s="243"/>
      <c r="J686" s="166"/>
      <c r="K686" s="277"/>
    </row>
    <row r="687">
      <c r="A687" s="120"/>
      <c r="C687" s="120"/>
      <c r="D687" s="120"/>
      <c r="E687" s="275"/>
      <c r="F687" s="243"/>
      <c r="H687" s="243"/>
      <c r="I687" s="243"/>
      <c r="J687" s="166"/>
      <c r="K687" s="277"/>
    </row>
    <row r="688">
      <c r="A688" s="120"/>
      <c r="C688" s="120"/>
      <c r="D688" s="120"/>
      <c r="E688" s="275"/>
      <c r="F688" s="243"/>
      <c r="H688" s="243"/>
      <c r="I688" s="243"/>
      <c r="J688" s="166"/>
      <c r="K688" s="277"/>
    </row>
    <row r="689">
      <c r="A689" s="120"/>
      <c r="C689" s="120"/>
      <c r="D689" s="120"/>
      <c r="E689" s="275"/>
      <c r="F689" s="243"/>
      <c r="H689" s="243"/>
      <c r="I689" s="243"/>
      <c r="J689" s="166"/>
      <c r="K689" s="277"/>
    </row>
    <row r="690">
      <c r="A690" s="120"/>
      <c r="C690" s="120"/>
      <c r="D690" s="120"/>
      <c r="E690" s="275"/>
      <c r="F690" s="243"/>
      <c r="H690" s="243"/>
      <c r="I690" s="243"/>
      <c r="J690" s="166"/>
      <c r="K690" s="277"/>
    </row>
    <row r="691">
      <c r="A691" s="120"/>
      <c r="C691" s="120"/>
      <c r="D691" s="120"/>
      <c r="E691" s="275"/>
      <c r="F691" s="243"/>
      <c r="H691" s="243"/>
      <c r="I691" s="243"/>
      <c r="J691" s="166"/>
      <c r="K691" s="277"/>
    </row>
    <row r="692">
      <c r="A692" s="120"/>
      <c r="C692" s="120"/>
      <c r="D692" s="120"/>
      <c r="E692" s="275"/>
      <c r="F692" s="243"/>
      <c r="H692" s="243"/>
      <c r="I692" s="243"/>
      <c r="J692" s="166"/>
      <c r="K692" s="277"/>
    </row>
    <row r="693">
      <c r="A693" s="120"/>
      <c r="C693" s="120"/>
      <c r="D693" s="120"/>
      <c r="E693" s="275"/>
      <c r="F693" s="243"/>
      <c r="H693" s="243"/>
      <c r="I693" s="243"/>
      <c r="J693" s="166"/>
      <c r="K693" s="277"/>
    </row>
    <row r="694">
      <c r="A694" s="120"/>
      <c r="C694" s="120"/>
      <c r="D694" s="120"/>
      <c r="E694" s="275"/>
      <c r="F694" s="243"/>
      <c r="H694" s="243"/>
      <c r="I694" s="243"/>
      <c r="J694" s="166"/>
      <c r="K694" s="277"/>
    </row>
    <row r="695">
      <c r="A695" s="120"/>
      <c r="C695" s="120"/>
      <c r="D695" s="120"/>
      <c r="E695" s="275"/>
      <c r="F695" s="243"/>
      <c r="H695" s="243"/>
      <c r="I695" s="243"/>
      <c r="J695" s="166"/>
      <c r="K695" s="277"/>
    </row>
    <row r="696">
      <c r="A696" s="120"/>
      <c r="C696" s="120"/>
      <c r="D696" s="120"/>
      <c r="E696" s="275"/>
      <c r="F696" s="243"/>
      <c r="H696" s="243"/>
      <c r="I696" s="243"/>
      <c r="J696" s="166"/>
      <c r="K696" s="277"/>
    </row>
    <row r="697">
      <c r="A697" s="120"/>
      <c r="C697" s="120"/>
      <c r="D697" s="120"/>
      <c r="E697" s="275"/>
      <c r="F697" s="243"/>
      <c r="H697" s="243"/>
      <c r="I697" s="243"/>
      <c r="J697" s="166"/>
      <c r="K697" s="277"/>
    </row>
    <row r="698">
      <c r="A698" s="120"/>
      <c r="C698" s="120"/>
      <c r="D698" s="120"/>
      <c r="E698" s="275"/>
      <c r="F698" s="243"/>
      <c r="H698" s="243"/>
      <c r="I698" s="243"/>
      <c r="J698" s="166"/>
      <c r="K698" s="277"/>
    </row>
    <row r="699">
      <c r="A699" s="120"/>
      <c r="C699" s="120"/>
      <c r="D699" s="120"/>
      <c r="E699" s="275"/>
      <c r="F699" s="243"/>
      <c r="H699" s="243"/>
      <c r="I699" s="243"/>
      <c r="J699" s="166"/>
      <c r="K699" s="277"/>
    </row>
    <row r="700">
      <c r="A700" s="120"/>
      <c r="C700" s="120"/>
      <c r="D700" s="120"/>
      <c r="E700" s="275"/>
      <c r="F700" s="243"/>
      <c r="H700" s="243"/>
      <c r="I700" s="243"/>
      <c r="J700" s="166"/>
      <c r="K700" s="277"/>
    </row>
    <row r="701">
      <c r="A701" s="120"/>
      <c r="C701" s="120"/>
      <c r="D701" s="120"/>
      <c r="E701" s="275"/>
      <c r="F701" s="243"/>
      <c r="H701" s="243"/>
      <c r="I701" s="243"/>
      <c r="J701" s="166"/>
      <c r="K701" s="277"/>
    </row>
    <row r="702">
      <c r="A702" s="120"/>
      <c r="C702" s="120"/>
      <c r="D702" s="120"/>
      <c r="E702" s="275"/>
      <c r="F702" s="243"/>
      <c r="H702" s="243"/>
      <c r="I702" s="243"/>
      <c r="J702" s="166"/>
      <c r="K702" s="277"/>
    </row>
    <row r="703">
      <c r="A703" s="120"/>
      <c r="C703" s="120"/>
      <c r="D703" s="120"/>
      <c r="E703" s="275"/>
      <c r="F703" s="243"/>
      <c r="H703" s="243"/>
      <c r="I703" s="243"/>
      <c r="J703" s="166"/>
      <c r="K703" s="277"/>
    </row>
    <row r="704">
      <c r="A704" s="120"/>
      <c r="C704" s="120"/>
      <c r="D704" s="120"/>
      <c r="E704" s="275"/>
      <c r="F704" s="243"/>
      <c r="H704" s="243"/>
      <c r="I704" s="243"/>
      <c r="J704" s="166"/>
      <c r="K704" s="277"/>
    </row>
    <row r="705">
      <c r="A705" s="120"/>
      <c r="C705" s="120"/>
      <c r="D705" s="120"/>
      <c r="E705" s="275"/>
      <c r="F705" s="243"/>
      <c r="H705" s="243"/>
      <c r="I705" s="243"/>
      <c r="J705" s="166"/>
      <c r="K705" s="277"/>
    </row>
    <row r="706">
      <c r="A706" s="120"/>
      <c r="C706" s="120"/>
      <c r="D706" s="120"/>
      <c r="E706" s="275"/>
      <c r="F706" s="243"/>
      <c r="H706" s="243"/>
      <c r="I706" s="243"/>
      <c r="J706" s="166"/>
      <c r="K706" s="277"/>
    </row>
    <row r="707">
      <c r="A707" s="120"/>
      <c r="C707" s="120"/>
      <c r="D707" s="120"/>
      <c r="E707" s="275"/>
      <c r="F707" s="243"/>
      <c r="H707" s="243"/>
      <c r="I707" s="243"/>
      <c r="J707" s="166"/>
      <c r="K707" s="277"/>
    </row>
    <row r="708">
      <c r="A708" s="120"/>
      <c r="C708" s="120"/>
      <c r="D708" s="120"/>
      <c r="E708" s="275"/>
      <c r="F708" s="243"/>
      <c r="H708" s="243"/>
      <c r="I708" s="243"/>
      <c r="J708" s="166"/>
      <c r="K708" s="277"/>
    </row>
    <row r="709">
      <c r="A709" s="120"/>
      <c r="C709" s="120"/>
      <c r="D709" s="120"/>
      <c r="E709" s="275"/>
      <c r="F709" s="243"/>
      <c r="H709" s="243"/>
      <c r="I709" s="243"/>
      <c r="J709" s="166"/>
      <c r="K709" s="277"/>
    </row>
    <row r="710">
      <c r="A710" s="120"/>
      <c r="C710" s="120"/>
      <c r="D710" s="120"/>
      <c r="E710" s="275"/>
      <c r="F710" s="243"/>
      <c r="H710" s="243"/>
      <c r="I710" s="243"/>
      <c r="J710" s="166"/>
      <c r="K710" s="277"/>
    </row>
    <row r="711">
      <c r="A711" s="120"/>
      <c r="C711" s="120"/>
      <c r="D711" s="120"/>
      <c r="E711" s="275"/>
      <c r="F711" s="243"/>
      <c r="H711" s="243"/>
      <c r="I711" s="243"/>
      <c r="J711" s="166"/>
      <c r="K711" s="277"/>
    </row>
    <row r="712">
      <c r="A712" s="120"/>
      <c r="C712" s="120"/>
      <c r="D712" s="120"/>
      <c r="E712" s="275"/>
      <c r="F712" s="243"/>
      <c r="H712" s="243"/>
      <c r="I712" s="243"/>
      <c r="J712" s="166"/>
      <c r="K712" s="277"/>
    </row>
    <row r="713">
      <c r="A713" s="120"/>
      <c r="C713" s="120"/>
      <c r="D713" s="120"/>
      <c r="E713" s="275"/>
      <c r="F713" s="243"/>
      <c r="H713" s="243"/>
      <c r="I713" s="243"/>
      <c r="J713" s="166"/>
      <c r="K713" s="277"/>
    </row>
    <row r="714">
      <c r="A714" s="120"/>
      <c r="C714" s="120"/>
      <c r="D714" s="120"/>
      <c r="E714" s="275"/>
      <c r="F714" s="243"/>
      <c r="H714" s="243"/>
      <c r="I714" s="243"/>
      <c r="J714" s="166"/>
      <c r="K714" s="277"/>
    </row>
    <row r="715">
      <c r="A715" s="120"/>
      <c r="C715" s="120"/>
      <c r="D715" s="120"/>
      <c r="E715" s="275"/>
      <c r="F715" s="243"/>
      <c r="H715" s="243"/>
      <c r="I715" s="243"/>
      <c r="J715" s="166"/>
      <c r="K715" s="277"/>
    </row>
    <row r="716">
      <c r="A716" s="120"/>
      <c r="C716" s="120"/>
      <c r="D716" s="120"/>
      <c r="E716" s="275"/>
      <c r="F716" s="243"/>
      <c r="H716" s="243"/>
      <c r="I716" s="243"/>
      <c r="J716" s="166"/>
      <c r="K716" s="277"/>
    </row>
    <row r="717">
      <c r="A717" s="120"/>
      <c r="C717" s="120"/>
      <c r="D717" s="120"/>
      <c r="E717" s="275"/>
      <c r="F717" s="243"/>
      <c r="H717" s="243"/>
      <c r="I717" s="243"/>
      <c r="J717" s="166"/>
      <c r="K717" s="277"/>
    </row>
    <row r="718">
      <c r="A718" s="120"/>
      <c r="C718" s="120"/>
      <c r="D718" s="120"/>
      <c r="E718" s="275"/>
      <c r="F718" s="243"/>
      <c r="H718" s="243"/>
      <c r="I718" s="243"/>
      <c r="J718" s="166"/>
      <c r="K718" s="277"/>
    </row>
    <row r="719">
      <c r="A719" s="120"/>
      <c r="C719" s="120"/>
      <c r="D719" s="120"/>
      <c r="E719" s="275"/>
      <c r="F719" s="243"/>
      <c r="H719" s="243"/>
      <c r="I719" s="243"/>
      <c r="J719" s="166"/>
      <c r="K719" s="277"/>
    </row>
    <row r="720">
      <c r="A720" s="120"/>
      <c r="C720" s="120"/>
      <c r="D720" s="120"/>
      <c r="E720" s="275"/>
      <c r="F720" s="243"/>
      <c r="H720" s="243"/>
      <c r="I720" s="243"/>
      <c r="J720" s="166"/>
      <c r="K720" s="277"/>
    </row>
    <row r="721">
      <c r="A721" s="120"/>
      <c r="C721" s="120"/>
      <c r="D721" s="120"/>
      <c r="E721" s="275"/>
      <c r="F721" s="243"/>
      <c r="H721" s="243"/>
      <c r="I721" s="243"/>
      <c r="J721" s="166"/>
      <c r="K721" s="277"/>
    </row>
    <row r="722">
      <c r="A722" s="120"/>
      <c r="C722" s="120"/>
      <c r="D722" s="120"/>
      <c r="E722" s="275"/>
      <c r="F722" s="243"/>
      <c r="H722" s="243"/>
      <c r="I722" s="243"/>
      <c r="J722" s="166"/>
      <c r="K722" s="277"/>
    </row>
    <row r="723">
      <c r="A723" s="120"/>
      <c r="C723" s="120"/>
      <c r="D723" s="120"/>
      <c r="E723" s="275"/>
      <c r="F723" s="243"/>
      <c r="H723" s="243"/>
      <c r="I723" s="243"/>
      <c r="J723" s="166"/>
      <c r="K723" s="277"/>
    </row>
    <row r="724">
      <c r="A724" s="120"/>
      <c r="C724" s="120"/>
      <c r="D724" s="120"/>
      <c r="E724" s="275"/>
      <c r="F724" s="243"/>
      <c r="H724" s="243"/>
      <c r="I724" s="243"/>
      <c r="J724" s="166"/>
      <c r="K724" s="277"/>
    </row>
    <row r="725">
      <c r="A725" s="120"/>
      <c r="C725" s="120"/>
      <c r="D725" s="120"/>
      <c r="E725" s="275"/>
      <c r="F725" s="243"/>
      <c r="H725" s="243"/>
      <c r="I725" s="243"/>
      <c r="J725" s="166"/>
      <c r="K725" s="277"/>
    </row>
    <row r="726">
      <c r="A726" s="120"/>
      <c r="C726" s="120"/>
      <c r="D726" s="120"/>
      <c r="E726" s="275"/>
      <c r="F726" s="243"/>
      <c r="H726" s="243"/>
      <c r="I726" s="243"/>
      <c r="J726" s="166"/>
      <c r="K726" s="277"/>
    </row>
    <row r="727">
      <c r="A727" s="120"/>
      <c r="C727" s="120"/>
      <c r="D727" s="120"/>
      <c r="E727" s="275"/>
      <c r="F727" s="243"/>
      <c r="H727" s="243"/>
      <c r="I727" s="243"/>
      <c r="J727" s="166"/>
      <c r="K727" s="277"/>
    </row>
    <row r="728">
      <c r="A728" s="120"/>
      <c r="C728" s="120"/>
      <c r="D728" s="120"/>
      <c r="E728" s="275"/>
      <c r="F728" s="243"/>
      <c r="H728" s="243"/>
      <c r="I728" s="243"/>
      <c r="J728" s="166"/>
      <c r="K728" s="277"/>
    </row>
    <row r="729">
      <c r="A729" s="120"/>
      <c r="C729" s="120"/>
      <c r="D729" s="120"/>
      <c r="E729" s="275"/>
      <c r="F729" s="243"/>
      <c r="H729" s="243"/>
      <c r="I729" s="243"/>
      <c r="J729" s="166"/>
      <c r="K729" s="277"/>
    </row>
    <row r="730">
      <c r="A730" s="120"/>
      <c r="C730" s="120"/>
      <c r="D730" s="120"/>
      <c r="E730" s="275"/>
      <c r="F730" s="243"/>
      <c r="H730" s="243"/>
      <c r="I730" s="243"/>
      <c r="J730" s="166"/>
      <c r="K730" s="277"/>
    </row>
    <row r="731">
      <c r="A731" s="120"/>
      <c r="C731" s="120"/>
      <c r="D731" s="120"/>
      <c r="E731" s="275"/>
      <c r="F731" s="243"/>
      <c r="H731" s="243"/>
      <c r="I731" s="243"/>
      <c r="J731" s="166"/>
      <c r="K731" s="277"/>
    </row>
    <row r="732">
      <c r="A732" s="120"/>
      <c r="C732" s="120"/>
      <c r="D732" s="120"/>
      <c r="E732" s="275"/>
      <c r="F732" s="243"/>
      <c r="H732" s="243"/>
      <c r="I732" s="243"/>
      <c r="J732" s="166"/>
      <c r="K732" s="277"/>
    </row>
    <row r="733">
      <c r="A733" s="120"/>
      <c r="C733" s="120"/>
      <c r="D733" s="120"/>
      <c r="E733" s="275"/>
      <c r="F733" s="243"/>
      <c r="H733" s="243"/>
      <c r="I733" s="243"/>
      <c r="J733" s="166"/>
      <c r="K733" s="277"/>
    </row>
    <row r="734">
      <c r="A734" s="120"/>
      <c r="C734" s="120"/>
      <c r="D734" s="120"/>
      <c r="E734" s="275"/>
      <c r="F734" s="243"/>
      <c r="H734" s="243"/>
      <c r="I734" s="243"/>
      <c r="J734" s="166"/>
      <c r="K734" s="277"/>
    </row>
    <row r="735">
      <c r="A735" s="120"/>
      <c r="C735" s="120"/>
      <c r="D735" s="120"/>
      <c r="E735" s="275"/>
      <c r="F735" s="243"/>
      <c r="H735" s="243"/>
      <c r="I735" s="243"/>
      <c r="J735" s="166"/>
      <c r="K735" s="277"/>
    </row>
    <row r="736">
      <c r="A736" s="120"/>
      <c r="C736" s="120"/>
      <c r="D736" s="120"/>
      <c r="E736" s="275"/>
      <c r="F736" s="243"/>
      <c r="H736" s="243"/>
      <c r="I736" s="243"/>
      <c r="J736" s="166"/>
      <c r="K736" s="277"/>
    </row>
    <row r="737">
      <c r="A737" s="120"/>
      <c r="C737" s="120"/>
      <c r="D737" s="120"/>
      <c r="E737" s="275"/>
      <c r="F737" s="243"/>
      <c r="H737" s="243"/>
      <c r="I737" s="243"/>
      <c r="J737" s="166"/>
      <c r="K737" s="277"/>
    </row>
    <row r="738">
      <c r="A738" s="120"/>
      <c r="C738" s="120"/>
      <c r="D738" s="120"/>
      <c r="E738" s="275"/>
      <c r="F738" s="243"/>
      <c r="H738" s="243"/>
      <c r="I738" s="243"/>
      <c r="J738" s="166"/>
      <c r="K738" s="277"/>
    </row>
    <row r="739">
      <c r="A739" s="120"/>
      <c r="C739" s="120"/>
      <c r="D739" s="120"/>
      <c r="E739" s="275"/>
      <c r="F739" s="243"/>
      <c r="H739" s="243"/>
      <c r="I739" s="243"/>
      <c r="J739" s="166"/>
      <c r="K739" s="277"/>
    </row>
    <row r="740">
      <c r="A740" s="120"/>
      <c r="C740" s="120"/>
      <c r="D740" s="120"/>
      <c r="E740" s="275"/>
      <c r="F740" s="243"/>
      <c r="H740" s="243"/>
      <c r="I740" s="243"/>
      <c r="J740" s="166"/>
      <c r="K740" s="277"/>
    </row>
    <row r="741">
      <c r="A741" s="120"/>
      <c r="C741" s="120"/>
      <c r="D741" s="120"/>
      <c r="E741" s="275"/>
      <c r="F741" s="243"/>
      <c r="H741" s="243"/>
      <c r="I741" s="243"/>
      <c r="J741" s="166"/>
      <c r="K741" s="277"/>
    </row>
    <row r="742">
      <c r="A742" s="120"/>
      <c r="C742" s="120"/>
      <c r="D742" s="120"/>
      <c r="E742" s="275"/>
      <c r="F742" s="243"/>
      <c r="H742" s="243"/>
      <c r="I742" s="243"/>
      <c r="J742" s="166"/>
      <c r="K742" s="277"/>
    </row>
    <row r="743">
      <c r="A743" s="120"/>
      <c r="C743" s="120"/>
      <c r="D743" s="120"/>
      <c r="E743" s="275"/>
      <c r="F743" s="243"/>
      <c r="H743" s="243"/>
      <c r="I743" s="243"/>
      <c r="J743" s="166"/>
      <c r="K743" s="277"/>
    </row>
    <row r="744">
      <c r="A744" s="120"/>
      <c r="C744" s="120"/>
      <c r="D744" s="120"/>
      <c r="E744" s="275"/>
      <c r="F744" s="243"/>
      <c r="H744" s="243"/>
      <c r="I744" s="243"/>
      <c r="J744" s="166"/>
      <c r="K744" s="277"/>
    </row>
    <row r="745">
      <c r="A745" s="120"/>
      <c r="C745" s="120"/>
      <c r="D745" s="120"/>
      <c r="E745" s="275"/>
      <c r="F745" s="243"/>
      <c r="H745" s="243"/>
      <c r="I745" s="243"/>
      <c r="J745" s="166"/>
      <c r="K745" s="277"/>
    </row>
    <row r="746">
      <c r="A746" s="120"/>
      <c r="C746" s="120"/>
      <c r="D746" s="120"/>
      <c r="E746" s="275"/>
      <c r="F746" s="243"/>
      <c r="H746" s="243"/>
      <c r="I746" s="243"/>
      <c r="J746" s="166"/>
      <c r="K746" s="277"/>
    </row>
    <row r="747">
      <c r="A747" s="120"/>
      <c r="C747" s="120"/>
      <c r="D747" s="120"/>
      <c r="E747" s="275"/>
      <c r="F747" s="243"/>
      <c r="H747" s="243"/>
      <c r="I747" s="243"/>
      <c r="J747" s="166"/>
      <c r="K747" s="277"/>
    </row>
    <row r="748">
      <c r="A748" s="120"/>
      <c r="C748" s="120"/>
      <c r="D748" s="120"/>
      <c r="E748" s="275"/>
      <c r="F748" s="243"/>
      <c r="H748" s="243"/>
      <c r="I748" s="243"/>
      <c r="J748" s="166"/>
      <c r="K748" s="277"/>
    </row>
    <row r="749">
      <c r="A749" s="120"/>
      <c r="C749" s="120"/>
      <c r="D749" s="120"/>
      <c r="E749" s="275"/>
      <c r="F749" s="243"/>
      <c r="H749" s="243"/>
      <c r="I749" s="243"/>
      <c r="J749" s="166"/>
      <c r="K749" s="277"/>
    </row>
    <row r="750">
      <c r="A750" s="120"/>
      <c r="C750" s="120"/>
      <c r="D750" s="120"/>
      <c r="E750" s="275"/>
      <c r="F750" s="243"/>
      <c r="H750" s="243"/>
      <c r="I750" s="243"/>
      <c r="J750" s="166"/>
      <c r="K750" s="277"/>
    </row>
    <row r="751">
      <c r="A751" s="120"/>
      <c r="C751" s="120"/>
      <c r="D751" s="120"/>
      <c r="E751" s="275"/>
      <c r="F751" s="243"/>
      <c r="H751" s="243"/>
      <c r="I751" s="243"/>
      <c r="J751" s="166"/>
      <c r="K751" s="277"/>
    </row>
    <row r="752">
      <c r="A752" s="120"/>
      <c r="C752" s="120"/>
      <c r="D752" s="120"/>
      <c r="E752" s="275"/>
      <c r="F752" s="243"/>
      <c r="H752" s="243"/>
      <c r="I752" s="243"/>
      <c r="J752" s="166"/>
      <c r="K752" s="277"/>
    </row>
    <row r="753">
      <c r="A753" s="120"/>
      <c r="C753" s="120"/>
      <c r="D753" s="120"/>
      <c r="E753" s="275"/>
      <c r="F753" s="243"/>
      <c r="H753" s="243"/>
      <c r="I753" s="243"/>
      <c r="J753" s="166"/>
      <c r="K753" s="277"/>
    </row>
    <row r="754">
      <c r="A754" s="120"/>
      <c r="C754" s="120"/>
      <c r="D754" s="120"/>
      <c r="E754" s="275"/>
      <c r="F754" s="243"/>
      <c r="H754" s="243"/>
      <c r="I754" s="243"/>
      <c r="J754" s="166"/>
      <c r="K754" s="277"/>
    </row>
    <row r="755">
      <c r="A755" s="120"/>
      <c r="C755" s="120"/>
      <c r="D755" s="120"/>
      <c r="E755" s="275"/>
      <c r="F755" s="243"/>
      <c r="H755" s="243"/>
      <c r="I755" s="243"/>
      <c r="J755" s="166"/>
      <c r="K755" s="277"/>
    </row>
    <row r="756">
      <c r="A756" s="120"/>
      <c r="C756" s="120"/>
      <c r="D756" s="120"/>
      <c r="E756" s="275"/>
      <c r="F756" s="243"/>
      <c r="H756" s="243"/>
      <c r="I756" s="243"/>
      <c r="J756" s="166"/>
      <c r="K756" s="277"/>
    </row>
    <row r="757">
      <c r="A757" s="120"/>
      <c r="C757" s="120"/>
      <c r="D757" s="120"/>
      <c r="E757" s="275"/>
      <c r="F757" s="243"/>
      <c r="H757" s="243"/>
      <c r="I757" s="243"/>
      <c r="J757" s="166"/>
      <c r="K757" s="277"/>
    </row>
    <row r="758">
      <c r="A758" s="120"/>
      <c r="C758" s="120"/>
      <c r="D758" s="120"/>
      <c r="E758" s="275"/>
      <c r="F758" s="243"/>
      <c r="H758" s="243"/>
      <c r="I758" s="243"/>
      <c r="J758" s="166"/>
      <c r="K758" s="277"/>
    </row>
    <row r="759">
      <c r="A759" s="120"/>
      <c r="C759" s="120"/>
      <c r="D759" s="120"/>
      <c r="E759" s="275"/>
      <c r="F759" s="243"/>
      <c r="H759" s="243"/>
      <c r="I759" s="243"/>
      <c r="J759" s="166"/>
      <c r="K759" s="277"/>
    </row>
    <row r="760">
      <c r="A760" s="120"/>
      <c r="C760" s="120"/>
      <c r="D760" s="120"/>
      <c r="E760" s="275"/>
      <c r="F760" s="243"/>
      <c r="H760" s="243"/>
      <c r="I760" s="243"/>
      <c r="J760" s="166"/>
      <c r="K760" s="277"/>
    </row>
    <row r="761">
      <c r="A761" s="120"/>
      <c r="C761" s="120"/>
      <c r="D761" s="120"/>
      <c r="E761" s="275"/>
      <c r="F761" s="243"/>
      <c r="H761" s="243"/>
      <c r="I761" s="243"/>
      <c r="J761" s="166"/>
      <c r="K761" s="277"/>
    </row>
    <row r="762">
      <c r="A762" s="120"/>
      <c r="C762" s="120"/>
      <c r="D762" s="120"/>
      <c r="E762" s="275"/>
      <c r="F762" s="243"/>
      <c r="H762" s="243"/>
      <c r="I762" s="243"/>
      <c r="J762" s="166"/>
      <c r="K762" s="277"/>
    </row>
    <row r="763">
      <c r="A763" s="120"/>
      <c r="C763" s="120"/>
      <c r="D763" s="120"/>
      <c r="E763" s="275"/>
      <c r="F763" s="243"/>
      <c r="H763" s="243"/>
      <c r="I763" s="243"/>
      <c r="J763" s="166"/>
      <c r="K763" s="277"/>
    </row>
    <row r="764">
      <c r="A764" s="120"/>
      <c r="C764" s="120"/>
      <c r="D764" s="120"/>
      <c r="E764" s="275"/>
      <c r="F764" s="243"/>
      <c r="H764" s="243"/>
      <c r="I764" s="243"/>
      <c r="J764" s="166"/>
      <c r="K764" s="277"/>
    </row>
    <row r="765">
      <c r="A765" s="120"/>
      <c r="C765" s="120"/>
      <c r="D765" s="120"/>
      <c r="E765" s="275"/>
      <c r="F765" s="243"/>
      <c r="H765" s="243"/>
      <c r="I765" s="243"/>
      <c r="J765" s="166"/>
      <c r="K765" s="277"/>
    </row>
    <row r="766">
      <c r="A766" s="120"/>
      <c r="C766" s="120"/>
      <c r="D766" s="120"/>
      <c r="E766" s="275"/>
      <c r="F766" s="243"/>
      <c r="H766" s="243"/>
      <c r="I766" s="243"/>
      <c r="J766" s="166"/>
      <c r="K766" s="277"/>
    </row>
    <row r="767">
      <c r="A767" s="120"/>
      <c r="C767" s="120"/>
      <c r="D767" s="120"/>
      <c r="E767" s="275"/>
      <c r="F767" s="243"/>
      <c r="H767" s="243"/>
      <c r="I767" s="243"/>
      <c r="J767" s="166"/>
      <c r="K767" s="277"/>
    </row>
    <row r="768">
      <c r="A768" s="120"/>
      <c r="C768" s="120"/>
      <c r="D768" s="120"/>
      <c r="E768" s="275"/>
      <c r="F768" s="243"/>
      <c r="H768" s="243"/>
      <c r="I768" s="243"/>
      <c r="J768" s="166"/>
      <c r="K768" s="277"/>
    </row>
    <row r="769">
      <c r="A769" s="120"/>
      <c r="C769" s="120"/>
      <c r="D769" s="120"/>
      <c r="E769" s="275"/>
      <c r="F769" s="243"/>
      <c r="H769" s="243"/>
      <c r="I769" s="243"/>
      <c r="J769" s="166"/>
      <c r="K769" s="277"/>
    </row>
    <row r="770">
      <c r="A770" s="120"/>
      <c r="C770" s="120"/>
      <c r="D770" s="120"/>
      <c r="E770" s="275"/>
      <c r="F770" s="243"/>
      <c r="H770" s="243"/>
      <c r="I770" s="243"/>
      <c r="J770" s="166"/>
      <c r="K770" s="277"/>
    </row>
    <row r="771">
      <c r="A771" s="120"/>
      <c r="C771" s="120"/>
      <c r="D771" s="120"/>
      <c r="E771" s="275"/>
      <c r="F771" s="243"/>
      <c r="H771" s="243"/>
      <c r="I771" s="243"/>
      <c r="J771" s="166"/>
      <c r="K771" s="277"/>
    </row>
    <row r="772">
      <c r="A772" s="120"/>
      <c r="C772" s="120"/>
      <c r="D772" s="120"/>
      <c r="E772" s="275"/>
      <c r="F772" s="243"/>
      <c r="H772" s="243"/>
      <c r="I772" s="243"/>
      <c r="J772" s="166"/>
      <c r="K772" s="277"/>
    </row>
    <row r="773">
      <c r="A773" s="120"/>
      <c r="C773" s="120"/>
      <c r="D773" s="120"/>
      <c r="E773" s="275"/>
      <c r="F773" s="243"/>
      <c r="H773" s="243"/>
      <c r="I773" s="243"/>
      <c r="J773" s="166"/>
      <c r="K773" s="277"/>
    </row>
    <row r="774">
      <c r="A774" s="120"/>
      <c r="C774" s="120"/>
      <c r="D774" s="120"/>
      <c r="E774" s="275"/>
      <c r="F774" s="243"/>
      <c r="H774" s="243"/>
      <c r="I774" s="243"/>
      <c r="J774" s="166"/>
      <c r="K774" s="277"/>
    </row>
    <row r="775">
      <c r="A775" s="120"/>
      <c r="C775" s="120"/>
      <c r="D775" s="120"/>
      <c r="E775" s="275"/>
      <c r="F775" s="243"/>
      <c r="H775" s="243"/>
      <c r="I775" s="243"/>
      <c r="J775" s="166"/>
      <c r="K775" s="277"/>
    </row>
    <row r="776">
      <c r="A776" s="120"/>
      <c r="C776" s="120"/>
      <c r="D776" s="120"/>
      <c r="E776" s="275"/>
      <c r="F776" s="243"/>
      <c r="H776" s="243"/>
      <c r="I776" s="243"/>
      <c r="J776" s="166"/>
      <c r="K776" s="277"/>
    </row>
    <row r="777">
      <c r="A777" s="120"/>
      <c r="C777" s="120"/>
      <c r="D777" s="120"/>
      <c r="E777" s="275"/>
      <c r="F777" s="243"/>
      <c r="H777" s="243"/>
      <c r="I777" s="243"/>
      <c r="J777" s="166"/>
      <c r="K777" s="277"/>
    </row>
    <row r="778">
      <c r="A778" s="120"/>
      <c r="C778" s="120"/>
      <c r="D778" s="120"/>
      <c r="E778" s="275"/>
      <c r="F778" s="243"/>
      <c r="H778" s="243"/>
      <c r="I778" s="243"/>
      <c r="J778" s="166"/>
      <c r="K778" s="277"/>
    </row>
    <row r="779">
      <c r="A779" s="120"/>
      <c r="C779" s="120"/>
      <c r="D779" s="120"/>
      <c r="E779" s="275"/>
      <c r="F779" s="243"/>
      <c r="H779" s="243"/>
      <c r="I779" s="243"/>
      <c r="J779" s="166"/>
      <c r="K779" s="277"/>
    </row>
    <row r="780">
      <c r="A780" s="120"/>
      <c r="C780" s="120"/>
      <c r="D780" s="120"/>
      <c r="E780" s="275"/>
      <c r="F780" s="243"/>
      <c r="H780" s="243"/>
      <c r="I780" s="243"/>
      <c r="J780" s="166"/>
      <c r="K780" s="277"/>
    </row>
    <row r="781">
      <c r="A781" s="120"/>
      <c r="C781" s="120"/>
      <c r="D781" s="120"/>
      <c r="E781" s="275"/>
      <c r="F781" s="243"/>
      <c r="H781" s="243"/>
      <c r="I781" s="243"/>
      <c r="J781" s="166"/>
      <c r="K781" s="277"/>
    </row>
    <row r="782">
      <c r="A782" s="120"/>
      <c r="C782" s="120"/>
      <c r="D782" s="120"/>
      <c r="E782" s="275"/>
      <c r="F782" s="243"/>
      <c r="H782" s="243"/>
      <c r="I782" s="243"/>
      <c r="J782" s="166"/>
      <c r="K782" s="277"/>
    </row>
    <row r="783">
      <c r="A783" s="120"/>
      <c r="C783" s="120"/>
      <c r="D783" s="120"/>
      <c r="E783" s="275"/>
      <c r="F783" s="243"/>
      <c r="H783" s="243"/>
      <c r="I783" s="243"/>
      <c r="J783" s="166"/>
      <c r="K783" s="277"/>
    </row>
    <row r="784">
      <c r="A784" s="120"/>
      <c r="C784" s="120"/>
      <c r="D784" s="120"/>
      <c r="E784" s="275"/>
      <c r="F784" s="243"/>
      <c r="H784" s="243"/>
      <c r="I784" s="243"/>
      <c r="J784" s="166"/>
      <c r="K784" s="277"/>
    </row>
    <row r="785">
      <c r="A785" s="120"/>
      <c r="C785" s="120"/>
      <c r="D785" s="120"/>
      <c r="E785" s="275"/>
      <c r="F785" s="243"/>
      <c r="H785" s="243"/>
      <c r="I785" s="243"/>
      <c r="J785" s="166"/>
      <c r="K785" s="277"/>
    </row>
    <row r="786">
      <c r="A786" s="120"/>
      <c r="C786" s="120"/>
      <c r="D786" s="120"/>
      <c r="E786" s="275"/>
      <c r="F786" s="243"/>
      <c r="H786" s="243"/>
      <c r="I786" s="243"/>
      <c r="J786" s="166"/>
      <c r="K786" s="277"/>
    </row>
    <row r="787">
      <c r="A787" s="120"/>
      <c r="C787" s="120"/>
      <c r="D787" s="120"/>
      <c r="E787" s="275"/>
      <c r="F787" s="243"/>
      <c r="H787" s="243"/>
      <c r="I787" s="243"/>
      <c r="J787" s="166"/>
      <c r="K787" s="277"/>
    </row>
    <row r="788">
      <c r="A788" s="120"/>
      <c r="C788" s="120"/>
      <c r="D788" s="120"/>
      <c r="E788" s="275"/>
      <c r="F788" s="243"/>
      <c r="H788" s="243"/>
      <c r="I788" s="243"/>
      <c r="J788" s="166"/>
      <c r="K788" s="277"/>
    </row>
    <row r="789">
      <c r="A789" s="120"/>
      <c r="C789" s="120"/>
      <c r="D789" s="120"/>
      <c r="E789" s="275"/>
      <c r="F789" s="243"/>
      <c r="H789" s="243"/>
      <c r="I789" s="243"/>
      <c r="J789" s="166"/>
      <c r="K789" s="277"/>
    </row>
    <row r="790">
      <c r="A790" s="120"/>
      <c r="C790" s="120"/>
      <c r="D790" s="120"/>
      <c r="E790" s="275"/>
      <c r="F790" s="243"/>
      <c r="H790" s="243"/>
      <c r="I790" s="243"/>
      <c r="J790" s="166"/>
      <c r="K790" s="277"/>
    </row>
    <row r="791">
      <c r="A791" s="120"/>
      <c r="C791" s="120"/>
      <c r="D791" s="120"/>
      <c r="E791" s="275"/>
      <c r="F791" s="243"/>
      <c r="H791" s="243"/>
      <c r="I791" s="243"/>
      <c r="J791" s="166"/>
      <c r="K791" s="277"/>
    </row>
    <row r="792">
      <c r="A792" s="120"/>
      <c r="C792" s="120"/>
      <c r="D792" s="120"/>
      <c r="E792" s="275"/>
      <c r="F792" s="243"/>
      <c r="H792" s="243"/>
      <c r="I792" s="243"/>
      <c r="J792" s="166"/>
      <c r="K792" s="277"/>
    </row>
    <row r="793">
      <c r="A793" s="120"/>
      <c r="C793" s="120"/>
      <c r="D793" s="120"/>
      <c r="E793" s="275"/>
      <c r="F793" s="243"/>
      <c r="H793" s="243"/>
      <c r="I793" s="243"/>
      <c r="J793" s="166"/>
      <c r="K793" s="277"/>
    </row>
    <row r="794">
      <c r="A794" s="120"/>
      <c r="C794" s="120"/>
      <c r="D794" s="120"/>
      <c r="E794" s="275"/>
      <c r="F794" s="243"/>
      <c r="H794" s="243"/>
      <c r="I794" s="243"/>
      <c r="J794" s="166"/>
      <c r="K794" s="277"/>
    </row>
    <row r="795">
      <c r="A795" s="120"/>
      <c r="C795" s="120"/>
      <c r="D795" s="120"/>
      <c r="E795" s="275"/>
      <c r="F795" s="243"/>
      <c r="H795" s="243"/>
      <c r="I795" s="243"/>
      <c r="J795" s="166"/>
      <c r="K795" s="277"/>
    </row>
    <row r="796">
      <c r="A796" s="120"/>
      <c r="C796" s="120"/>
      <c r="D796" s="120"/>
      <c r="E796" s="275"/>
      <c r="F796" s="243"/>
      <c r="H796" s="243"/>
      <c r="I796" s="243"/>
      <c r="J796" s="166"/>
      <c r="K796" s="277"/>
    </row>
    <row r="797">
      <c r="A797" s="120"/>
      <c r="C797" s="120"/>
      <c r="D797" s="120"/>
      <c r="E797" s="275"/>
      <c r="F797" s="243"/>
      <c r="H797" s="243"/>
      <c r="I797" s="243"/>
      <c r="J797" s="166"/>
      <c r="K797" s="277"/>
    </row>
    <row r="798">
      <c r="A798" s="120"/>
      <c r="C798" s="120"/>
      <c r="D798" s="120"/>
      <c r="E798" s="275"/>
      <c r="F798" s="243"/>
      <c r="H798" s="243"/>
      <c r="I798" s="243"/>
      <c r="J798" s="166"/>
      <c r="K798" s="277"/>
    </row>
    <row r="799">
      <c r="A799" s="120"/>
      <c r="C799" s="120"/>
      <c r="D799" s="120"/>
      <c r="E799" s="275"/>
      <c r="F799" s="243"/>
      <c r="H799" s="243"/>
      <c r="I799" s="243"/>
      <c r="J799" s="166"/>
      <c r="K799" s="277"/>
    </row>
    <row r="800">
      <c r="A800" s="120"/>
      <c r="C800" s="120"/>
      <c r="D800" s="120"/>
      <c r="E800" s="275"/>
      <c r="F800" s="243"/>
      <c r="H800" s="243"/>
      <c r="I800" s="243"/>
      <c r="J800" s="166"/>
      <c r="K800" s="277"/>
    </row>
    <row r="801">
      <c r="A801" s="120"/>
      <c r="C801" s="120"/>
      <c r="D801" s="120"/>
      <c r="E801" s="275"/>
      <c r="F801" s="243"/>
      <c r="H801" s="243"/>
      <c r="I801" s="243"/>
      <c r="J801" s="166"/>
      <c r="K801" s="277"/>
    </row>
    <row r="802">
      <c r="A802" s="120"/>
      <c r="C802" s="120"/>
      <c r="D802" s="120"/>
      <c r="E802" s="275"/>
      <c r="F802" s="243"/>
      <c r="H802" s="243"/>
      <c r="I802" s="243"/>
      <c r="J802" s="166"/>
      <c r="K802" s="277"/>
    </row>
    <row r="803">
      <c r="A803" s="120"/>
      <c r="C803" s="120"/>
      <c r="D803" s="120"/>
      <c r="E803" s="275"/>
      <c r="F803" s="243"/>
      <c r="H803" s="243"/>
      <c r="I803" s="243"/>
      <c r="J803" s="166"/>
      <c r="K803" s="277"/>
    </row>
    <row r="804">
      <c r="A804" s="120"/>
      <c r="C804" s="120"/>
      <c r="D804" s="120"/>
      <c r="E804" s="275"/>
      <c r="F804" s="243"/>
      <c r="H804" s="243"/>
      <c r="I804" s="243"/>
      <c r="J804" s="166"/>
      <c r="K804" s="277"/>
    </row>
    <row r="805">
      <c r="A805" s="120"/>
      <c r="C805" s="120"/>
      <c r="D805" s="120"/>
      <c r="E805" s="275"/>
      <c r="F805" s="243"/>
      <c r="H805" s="243"/>
      <c r="I805" s="243"/>
      <c r="J805" s="166"/>
      <c r="K805" s="277"/>
    </row>
    <row r="806">
      <c r="A806" s="120"/>
      <c r="C806" s="120"/>
      <c r="D806" s="120"/>
      <c r="E806" s="275"/>
      <c r="F806" s="243"/>
      <c r="H806" s="243"/>
      <c r="I806" s="243"/>
      <c r="J806" s="166"/>
      <c r="K806" s="277"/>
    </row>
    <row r="807">
      <c r="A807" s="120"/>
      <c r="C807" s="120"/>
      <c r="D807" s="120"/>
      <c r="E807" s="275"/>
      <c r="F807" s="243"/>
      <c r="H807" s="243"/>
      <c r="I807" s="243"/>
      <c r="J807" s="166"/>
      <c r="K807" s="277"/>
    </row>
    <row r="808">
      <c r="A808" s="120"/>
      <c r="C808" s="120"/>
      <c r="D808" s="120"/>
      <c r="E808" s="275"/>
      <c r="F808" s="243"/>
      <c r="H808" s="243"/>
      <c r="I808" s="243"/>
      <c r="J808" s="166"/>
      <c r="K808" s="277"/>
    </row>
    <row r="809">
      <c r="A809" s="120"/>
      <c r="C809" s="120"/>
      <c r="D809" s="120"/>
      <c r="E809" s="275"/>
      <c r="F809" s="243"/>
      <c r="H809" s="243"/>
      <c r="I809" s="243"/>
      <c r="J809" s="166"/>
      <c r="K809" s="277"/>
    </row>
    <row r="810">
      <c r="A810" s="120"/>
      <c r="C810" s="120"/>
      <c r="D810" s="120"/>
      <c r="E810" s="275"/>
      <c r="F810" s="243"/>
      <c r="H810" s="243"/>
      <c r="I810" s="243"/>
      <c r="J810" s="166"/>
      <c r="K810" s="277"/>
    </row>
    <row r="811">
      <c r="A811" s="120"/>
      <c r="C811" s="120"/>
      <c r="D811" s="120"/>
      <c r="E811" s="275"/>
      <c r="F811" s="243"/>
      <c r="H811" s="243"/>
      <c r="I811" s="243"/>
      <c r="J811" s="166"/>
      <c r="K811" s="277"/>
    </row>
    <row r="812">
      <c r="A812" s="120"/>
      <c r="C812" s="120"/>
      <c r="D812" s="120"/>
      <c r="E812" s="275"/>
      <c r="F812" s="243"/>
      <c r="H812" s="243"/>
      <c r="I812" s="243"/>
      <c r="J812" s="166"/>
      <c r="K812" s="277"/>
    </row>
    <row r="813">
      <c r="A813" s="120"/>
      <c r="C813" s="120"/>
      <c r="D813" s="120"/>
      <c r="E813" s="275"/>
      <c r="F813" s="243"/>
      <c r="H813" s="243"/>
      <c r="I813" s="243"/>
      <c r="J813" s="166"/>
      <c r="K813" s="277"/>
    </row>
    <row r="814">
      <c r="A814" s="120"/>
      <c r="C814" s="120"/>
      <c r="D814" s="120"/>
      <c r="E814" s="275"/>
      <c r="F814" s="243"/>
      <c r="H814" s="243"/>
      <c r="I814" s="243"/>
      <c r="J814" s="166"/>
      <c r="K814" s="277"/>
    </row>
    <row r="815">
      <c r="A815" s="120"/>
      <c r="C815" s="120"/>
      <c r="D815" s="120"/>
      <c r="E815" s="275"/>
      <c r="F815" s="243"/>
      <c r="H815" s="243"/>
      <c r="I815" s="243"/>
      <c r="J815" s="166"/>
      <c r="K815" s="277"/>
    </row>
    <row r="816">
      <c r="A816" s="120"/>
      <c r="C816" s="120"/>
      <c r="D816" s="120"/>
      <c r="E816" s="275"/>
      <c r="F816" s="243"/>
      <c r="H816" s="243"/>
      <c r="I816" s="243"/>
      <c r="J816" s="166"/>
      <c r="K816" s="277"/>
    </row>
    <row r="817">
      <c r="A817" s="120"/>
      <c r="C817" s="120"/>
      <c r="D817" s="120"/>
      <c r="E817" s="275"/>
      <c r="F817" s="243"/>
      <c r="H817" s="243"/>
      <c r="I817" s="243"/>
      <c r="J817" s="166"/>
      <c r="K817" s="277"/>
    </row>
    <row r="818">
      <c r="A818" s="120"/>
      <c r="C818" s="120"/>
      <c r="D818" s="120"/>
      <c r="E818" s="275"/>
      <c r="F818" s="243"/>
      <c r="H818" s="243"/>
      <c r="I818" s="243"/>
      <c r="J818" s="166"/>
      <c r="K818" s="277"/>
    </row>
    <row r="819">
      <c r="A819" s="120"/>
      <c r="C819" s="120"/>
      <c r="D819" s="120"/>
      <c r="E819" s="275"/>
      <c r="F819" s="243"/>
      <c r="H819" s="243"/>
      <c r="I819" s="243"/>
      <c r="J819" s="166"/>
      <c r="K819" s="277"/>
    </row>
    <row r="820">
      <c r="A820" s="120"/>
      <c r="C820" s="120"/>
      <c r="D820" s="120"/>
      <c r="E820" s="275"/>
      <c r="F820" s="243"/>
      <c r="H820" s="243"/>
      <c r="I820" s="243"/>
      <c r="J820" s="166"/>
      <c r="K820" s="277"/>
    </row>
    <row r="821">
      <c r="A821" s="120"/>
      <c r="C821" s="120"/>
      <c r="D821" s="120"/>
      <c r="E821" s="275"/>
      <c r="F821" s="243"/>
      <c r="H821" s="243"/>
      <c r="I821" s="243"/>
      <c r="J821" s="166"/>
      <c r="K821" s="277"/>
    </row>
    <row r="822">
      <c r="A822" s="120"/>
      <c r="C822" s="120"/>
      <c r="D822" s="120"/>
      <c r="E822" s="275"/>
      <c r="F822" s="243"/>
      <c r="H822" s="243"/>
      <c r="I822" s="243"/>
      <c r="J822" s="166"/>
      <c r="K822" s="277"/>
    </row>
    <row r="823">
      <c r="A823" s="120"/>
      <c r="C823" s="120"/>
      <c r="D823" s="120"/>
      <c r="E823" s="275"/>
      <c r="F823" s="243"/>
      <c r="H823" s="243"/>
      <c r="I823" s="243"/>
      <c r="J823" s="166"/>
      <c r="K823" s="277"/>
    </row>
    <row r="824">
      <c r="A824" s="120"/>
      <c r="C824" s="120"/>
      <c r="D824" s="120"/>
      <c r="E824" s="275"/>
      <c r="F824" s="243"/>
      <c r="H824" s="243"/>
      <c r="I824" s="243"/>
      <c r="J824" s="166"/>
      <c r="K824" s="277"/>
    </row>
    <row r="825">
      <c r="A825" s="120"/>
      <c r="C825" s="120"/>
      <c r="D825" s="120"/>
      <c r="E825" s="275"/>
      <c r="F825" s="243"/>
      <c r="H825" s="243"/>
      <c r="I825" s="243"/>
      <c r="J825" s="166"/>
      <c r="K825" s="277"/>
    </row>
    <row r="826">
      <c r="A826" s="120"/>
      <c r="C826" s="120"/>
      <c r="D826" s="120"/>
      <c r="E826" s="275"/>
      <c r="F826" s="243"/>
      <c r="H826" s="243"/>
      <c r="I826" s="243"/>
      <c r="J826" s="166"/>
      <c r="K826" s="277"/>
    </row>
    <row r="827">
      <c r="A827" s="120"/>
      <c r="C827" s="120"/>
      <c r="D827" s="120"/>
      <c r="E827" s="275"/>
      <c r="F827" s="243"/>
      <c r="H827" s="243"/>
      <c r="I827" s="243"/>
      <c r="J827" s="166"/>
      <c r="K827" s="277"/>
    </row>
    <row r="828">
      <c r="A828" s="120"/>
      <c r="C828" s="120"/>
      <c r="D828" s="120"/>
      <c r="E828" s="275"/>
      <c r="F828" s="243"/>
      <c r="H828" s="243"/>
      <c r="I828" s="243"/>
      <c r="J828" s="166"/>
      <c r="K828" s="277"/>
    </row>
    <row r="829">
      <c r="A829" s="120"/>
      <c r="C829" s="120"/>
      <c r="D829" s="120"/>
      <c r="E829" s="275"/>
      <c r="F829" s="243"/>
      <c r="H829" s="243"/>
      <c r="I829" s="243"/>
      <c r="J829" s="166"/>
      <c r="K829" s="277"/>
    </row>
    <row r="830">
      <c r="A830" s="120"/>
      <c r="C830" s="120"/>
      <c r="D830" s="120"/>
      <c r="E830" s="275"/>
      <c r="F830" s="243"/>
      <c r="H830" s="243"/>
      <c r="I830" s="243"/>
      <c r="J830" s="166"/>
      <c r="K830" s="277"/>
    </row>
    <row r="831">
      <c r="A831" s="120"/>
      <c r="C831" s="120"/>
      <c r="D831" s="120"/>
      <c r="E831" s="275"/>
      <c r="F831" s="243"/>
      <c r="H831" s="243"/>
      <c r="I831" s="243"/>
      <c r="J831" s="166"/>
      <c r="K831" s="277"/>
    </row>
    <row r="832">
      <c r="A832" s="120"/>
      <c r="C832" s="120"/>
      <c r="D832" s="120"/>
      <c r="E832" s="275"/>
      <c r="F832" s="243"/>
      <c r="H832" s="243"/>
      <c r="I832" s="243"/>
      <c r="J832" s="166"/>
      <c r="K832" s="277"/>
    </row>
    <row r="833">
      <c r="A833" s="120"/>
      <c r="C833" s="120"/>
      <c r="D833" s="120"/>
      <c r="E833" s="275"/>
      <c r="F833" s="243"/>
      <c r="H833" s="243"/>
      <c r="I833" s="243"/>
      <c r="J833" s="166"/>
      <c r="K833" s="277"/>
    </row>
    <row r="834">
      <c r="A834" s="120"/>
      <c r="C834" s="120"/>
      <c r="D834" s="120"/>
      <c r="E834" s="275"/>
      <c r="F834" s="243"/>
      <c r="H834" s="243"/>
      <c r="I834" s="243"/>
      <c r="J834" s="166"/>
      <c r="K834" s="277"/>
    </row>
    <row r="835">
      <c r="A835" s="120"/>
      <c r="C835" s="120"/>
      <c r="D835" s="120"/>
      <c r="E835" s="275"/>
      <c r="F835" s="243"/>
      <c r="H835" s="243"/>
      <c r="I835" s="243"/>
      <c r="J835" s="166"/>
      <c r="K835" s="277"/>
    </row>
    <row r="836">
      <c r="A836" s="120"/>
      <c r="C836" s="120"/>
      <c r="D836" s="120"/>
      <c r="E836" s="275"/>
      <c r="F836" s="243"/>
      <c r="H836" s="243"/>
      <c r="I836" s="243"/>
      <c r="J836" s="166"/>
      <c r="K836" s="277"/>
    </row>
    <row r="837">
      <c r="A837" s="120"/>
      <c r="C837" s="120"/>
      <c r="D837" s="120"/>
      <c r="E837" s="275"/>
      <c r="F837" s="243"/>
      <c r="H837" s="243"/>
      <c r="I837" s="243"/>
      <c r="J837" s="166"/>
      <c r="K837" s="277"/>
    </row>
    <row r="838">
      <c r="A838" s="120"/>
      <c r="C838" s="120"/>
      <c r="D838" s="120"/>
      <c r="E838" s="275"/>
      <c r="F838" s="243"/>
      <c r="H838" s="243"/>
      <c r="I838" s="243"/>
      <c r="J838" s="166"/>
      <c r="K838" s="277"/>
    </row>
    <row r="839">
      <c r="A839" s="120"/>
      <c r="C839" s="120"/>
      <c r="D839" s="120"/>
      <c r="E839" s="275"/>
      <c r="F839" s="243"/>
      <c r="H839" s="243"/>
      <c r="I839" s="243"/>
      <c r="J839" s="166"/>
      <c r="K839" s="277"/>
    </row>
    <row r="840">
      <c r="A840" s="120"/>
      <c r="C840" s="120"/>
      <c r="D840" s="120"/>
      <c r="E840" s="275"/>
      <c r="F840" s="243"/>
      <c r="H840" s="243"/>
      <c r="I840" s="243"/>
      <c r="J840" s="166"/>
      <c r="K840" s="277"/>
    </row>
    <row r="841">
      <c r="A841" s="120"/>
      <c r="C841" s="120"/>
      <c r="D841" s="120"/>
      <c r="E841" s="275"/>
      <c r="F841" s="243"/>
      <c r="H841" s="243"/>
      <c r="I841" s="243"/>
      <c r="J841" s="166"/>
      <c r="K841" s="277"/>
    </row>
    <row r="842">
      <c r="A842" s="120"/>
      <c r="C842" s="120"/>
      <c r="D842" s="120"/>
      <c r="E842" s="275"/>
      <c r="F842" s="243"/>
      <c r="H842" s="243"/>
      <c r="I842" s="243"/>
      <c r="J842" s="166"/>
      <c r="K842" s="277"/>
    </row>
    <row r="843">
      <c r="A843" s="120"/>
      <c r="C843" s="120"/>
      <c r="D843" s="120"/>
      <c r="E843" s="275"/>
      <c r="F843" s="243"/>
      <c r="H843" s="243"/>
      <c r="I843" s="243"/>
      <c r="J843" s="166"/>
      <c r="K843" s="277"/>
    </row>
    <row r="844">
      <c r="A844" s="120"/>
      <c r="C844" s="120"/>
      <c r="D844" s="120"/>
      <c r="E844" s="275"/>
      <c r="F844" s="243"/>
      <c r="H844" s="243"/>
      <c r="I844" s="243"/>
      <c r="J844" s="166"/>
      <c r="K844" s="277"/>
    </row>
    <row r="845">
      <c r="A845" s="120"/>
      <c r="C845" s="120"/>
      <c r="D845" s="120"/>
      <c r="E845" s="275"/>
      <c r="F845" s="243"/>
      <c r="H845" s="243"/>
      <c r="I845" s="243"/>
      <c r="J845" s="166"/>
      <c r="K845" s="277"/>
    </row>
    <row r="846">
      <c r="A846" s="120"/>
      <c r="C846" s="120"/>
      <c r="D846" s="120"/>
      <c r="E846" s="275"/>
      <c r="F846" s="243"/>
      <c r="H846" s="243"/>
      <c r="I846" s="243"/>
      <c r="J846" s="166"/>
      <c r="K846" s="277"/>
    </row>
    <row r="847">
      <c r="A847" s="120"/>
      <c r="C847" s="120"/>
      <c r="D847" s="120"/>
      <c r="E847" s="275"/>
      <c r="F847" s="243"/>
      <c r="H847" s="243"/>
      <c r="I847" s="243"/>
      <c r="J847" s="166"/>
      <c r="K847" s="277"/>
    </row>
    <row r="848">
      <c r="A848" s="120"/>
      <c r="C848" s="120"/>
      <c r="D848" s="120"/>
      <c r="E848" s="275"/>
      <c r="F848" s="243"/>
      <c r="H848" s="243"/>
      <c r="I848" s="243"/>
      <c r="J848" s="166"/>
      <c r="K848" s="277"/>
    </row>
    <row r="849">
      <c r="A849" s="120"/>
      <c r="C849" s="120"/>
      <c r="D849" s="120"/>
      <c r="E849" s="275"/>
      <c r="F849" s="243"/>
      <c r="H849" s="243"/>
      <c r="I849" s="243"/>
      <c r="J849" s="166"/>
      <c r="K849" s="277"/>
    </row>
    <row r="850">
      <c r="A850" s="120"/>
      <c r="C850" s="120"/>
      <c r="D850" s="120"/>
      <c r="E850" s="275"/>
      <c r="F850" s="243"/>
      <c r="H850" s="243"/>
      <c r="I850" s="243"/>
      <c r="J850" s="166"/>
      <c r="K850" s="277"/>
    </row>
    <row r="851">
      <c r="A851" s="120"/>
      <c r="C851" s="120"/>
      <c r="D851" s="120"/>
      <c r="E851" s="275"/>
      <c r="F851" s="243"/>
      <c r="H851" s="243"/>
      <c r="I851" s="243"/>
      <c r="J851" s="166"/>
      <c r="K851" s="277"/>
    </row>
    <row r="852">
      <c r="A852" s="120"/>
      <c r="C852" s="120"/>
      <c r="D852" s="120"/>
      <c r="E852" s="275"/>
      <c r="F852" s="243"/>
      <c r="H852" s="243"/>
      <c r="I852" s="243"/>
      <c r="J852" s="166"/>
      <c r="K852" s="277"/>
    </row>
    <row r="853">
      <c r="A853" s="120"/>
      <c r="C853" s="120"/>
      <c r="D853" s="120"/>
      <c r="E853" s="275"/>
      <c r="F853" s="243"/>
      <c r="H853" s="243"/>
      <c r="I853" s="243"/>
      <c r="J853" s="166"/>
      <c r="K853" s="277"/>
    </row>
    <row r="854">
      <c r="A854" s="120"/>
      <c r="C854" s="120"/>
      <c r="D854" s="120"/>
      <c r="E854" s="275"/>
      <c r="F854" s="243"/>
      <c r="H854" s="243"/>
      <c r="I854" s="243"/>
      <c r="J854" s="166"/>
      <c r="K854" s="277"/>
    </row>
    <row r="855">
      <c r="A855" s="120"/>
      <c r="C855" s="120"/>
      <c r="D855" s="120"/>
      <c r="E855" s="275"/>
      <c r="F855" s="243"/>
      <c r="H855" s="243"/>
      <c r="I855" s="243"/>
      <c r="J855" s="166"/>
      <c r="K855" s="277"/>
    </row>
    <row r="856">
      <c r="A856" s="120"/>
      <c r="C856" s="120"/>
      <c r="D856" s="120"/>
      <c r="E856" s="275"/>
      <c r="F856" s="243"/>
      <c r="H856" s="243"/>
      <c r="I856" s="243"/>
      <c r="J856" s="166"/>
      <c r="K856" s="277"/>
    </row>
    <row r="857">
      <c r="A857" s="120"/>
      <c r="C857" s="120"/>
      <c r="D857" s="120"/>
      <c r="E857" s="275"/>
      <c r="F857" s="243"/>
      <c r="H857" s="243"/>
      <c r="I857" s="243"/>
      <c r="J857" s="166"/>
      <c r="K857" s="277"/>
    </row>
    <row r="858">
      <c r="A858" s="120"/>
      <c r="C858" s="120"/>
      <c r="D858" s="120"/>
      <c r="E858" s="275"/>
      <c r="F858" s="243"/>
      <c r="H858" s="243"/>
      <c r="I858" s="243"/>
      <c r="J858" s="166"/>
      <c r="K858" s="277"/>
    </row>
    <row r="859">
      <c r="A859" s="120"/>
      <c r="C859" s="120"/>
      <c r="D859" s="120"/>
      <c r="E859" s="275"/>
      <c r="F859" s="243"/>
      <c r="H859" s="243"/>
      <c r="I859" s="243"/>
      <c r="J859" s="166"/>
      <c r="K859" s="277"/>
    </row>
    <row r="860">
      <c r="A860" s="120"/>
      <c r="C860" s="120"/>
      <c r="D860" s="120"/>
      <c r="E860" s="275"/>
      <c r="F860" s="243"/>
      <c r="H860" s="243"/>
      <c r="I860" s="243"/>
      <c r="J860" s="166"/>
      <c r="K860" s="277"/>
    </row>
    <row r="861">
      <c r="A861" s="120"/>
      <c r="C861" s="120"/>
      <c r="D861" s="120"/>
      <c r="E861" s="275"/>
      <c r="F861" s="243"/>
      <c r="H861" s="243"/>
      <c r="I861" s="243"/>
      <c r="J861" s="166"/>
      <c r="K861" s="277"/>
    </row>
    <row r="862">
      <c r="A862" s="120"/>
      <c r="C862" s="120"/>
      <c r="D862" s="120"/>
      <c r="E862" s="275"/>
      <c r="F862" s="243"/>
      <c r="H862" s="243"/>
      <c r="I862" s="243"/>
      <c r="J862" s="166"/>
      <c r="K862" s="277"/>
    </row>
    <row r="863">
      <c r="A863" s="120"/>
      <c r="C863" s="120"/>
      <c r="D863" s="120"/>
      <c r="E863" s="275"/>
      <c r="F863" s="243"/>
      <c r="H863" s="243"/>
      <c r="I863" s="243"/>
      <c r="J863" s="166"/>
      <c r="K863" s="277"/>
    </row>
    <row r="864">
      <c r="A864" s="120"/>
      <c r="C864" s="120"/>
      <c r="D864" s="120"/>
      <c r="E864" s="275"/>
      <c r="F864" s="243"/>
      <c r="H864" s="243"/>
      <c r="I864" s="243"/>
      <c r="J864" s="166"/>
      <c r="K864" s="277"/>
    </row>
    <row r="865">
      <c r="A865" s="120"/>
      <c r="C865" s="120"/>
      <c r="D865" s="120"/>
      <c r="E865" s="275"/>
      <c r="F865" s="243"/>
      <c r="H865" s="243"/>
      <c r="I865" s="243"/>
      <c r="J865" s="166"/>
      <c r="K865" s="277"/>
    </row>
    <row r="866">
      <c r="A866" s="120"/>
      <c r="C866" s="120"/>
      <c r="D866" s="120"/>
      <c r="E866" s="275"/>
      <c r="F866" s="243"/>
      <c r="H866" s="243"/>
      <c r="I866" s="243"/>
      <c r="J866" s="166"/>
      <c r="K866" s="277"/>
    </row>
    <row r="867">
      <c r="A867" s="120"/>
      <c r="C867" s="120"/>
      <c r="D867" s="120"/>
      <c r="E867" s="275"/>
      <c r="F867" s="243"/>
      <c r="H867" s="243"/>
      <c r="I867" s="243"/>
      <c r="J867" s="166"/>
      <c r="K867" s="277"/>
    </row>
    <row r="868">
      <c r="A868" s="120"/>
      <c r="C868" s="120"/>
      <c r="D868" s="120"/>
      <c r="E868" s="275"/>
      <c r="F868" s="243"/>
      <c r="H868" s="243"/>
      <c r="I868" s="243"/>
      <c r="J868" s="166"/>
      <c r="K868" s="277"/>
    </row>
    <row r="869">
      <c r="A869" s="120"/>
      <c r="C869" s="120"/>
      <c r="D869" s="120"/>
      <c r="E869" s="275"/>
      <c r="F869" s="243"/>
      <c r="H869" s="243"/>
      <c r="I869" s="243"/>
      <c r="J869" s="166"/>
      <c r="K869" s="277"/>
    </row>
    <row r="870">
      <c r="A870" s="120"/>
      <c r="C870" s="120"/>
      <c r="D870" s="120"/>
      <c r="E870" s="275"/>
      <c r="F870" s="243"/>
      <c r="H870" s="243"/>
      <c r="I870" s="243"/>
      <c r="J870" s="166"/>
      <c r="K870" s="277"/>
    </row>
    <row r="871">
      <c r="A871" s="120"/>
      <c r="C871" s="120"/>
      <c r="D871" s="120"/>
      <c r="E871" s="275"/>
      <c r="F871" s="243"/>
      <c r="H871" s="243"/>
      <c r="I871" s="243"/>
      <c r="J871" s="166"/>
      <c r="K871" s="277"/>
    </row>
    <row r="872">
      <c r="A872" s="120"/>
      <c r="C872" s="120"/>
      <c r="D872" s="120"/>
      <c r="E872" s="275"/>
      <c r="F872" s="243"/>
      <c r="H872" s="243"/>
      <c r="I872" s="243"/>
      <c r="J872" s="166"/>
      <c r="K872" s="277"/>
    </row>
    <row r="873">
      <c r="A873" s="120"/>
      <c r="C873" s="120"/>
      <c r="D873" s="120"/>
      <c r="E873" s="275"/>
      <c r="F873" s="243"/>
      <c r="H873" s="243"/>
      <c r="I873" s="243"/>
      <c r="J873" s="166"/>
      <c r="K873" s="277"/>
    </row>
    <row r="874">
      <c r="A874" s="120"/>
      <c r="C874" s="120"/>
      <c r="D874" s="120"/>
      <c r="E874" s="275"/>
      <c r="F874" s="243"/>
      <c r="H874" s="243"/>
      <c r="I874" s="243"/>
      <c r="J874" s="166"/>
      <c r="K874" s="277"/>
    </row>
    <row r="875">
      <c r="A875" s="120"/>
      <c r="C875" s="120"/>
      <c r="D875" s="120"/>
      <c r="E875" s="275"/>
      <c r="F875" s="243"/>
      <c r="H875" s="243"/>
      <c r="I875" s="243"/>
      <c r="J875" s="166"/>
      <c r="K875" s="277"/>
    </row>
    <row r="876">
      <c r="A876" s="120"/>
      <c r="C876" s="120"/>
      <c r="D876" s="120"/>
      <c r="E876" s="275"/>
      <c r="F876" s="243"/>
      <c r="H876" s="243"/>
      <c r="I876" s="243"/>
      <c r="J876" s="166"/>
      <c r="K876" s="277"/>
    </row>
    <row r="877">
      <c r="A877" s="120"/>
      <c r="C877" s="120"/>
      <c r="D877" s="120"/>
      <c r="E877" s="275"/>
      <c r="F877" s="243"/>
      <c r="H877" s="243"/>
      <c r="I877" s="243"/>
      <c r="J877" s="166"/>
      <c r="K877" s="277"/>
    </row>
    <row r="878">
      <c r="A878" s="120"/>
      <c r="C878" s="120"/>
      <c r="D878" s="120"/>
      <c r="E878" s="275"/>
      <c r="F878" s="243"/>
      <c r="H878" s="243"/>
      <c r="I878" s="243"/>
      <c r="J878" s="166"/>
      <c r="K878" s="277"/>
    </row>
    <row r="879">
      <c r="A879" s="120"/>
      <c r="C879" s="120"/>
      <c r="D879" s="120"/>
      <c r="E879" s="275"/>
      <c r="F879" s="243"/>
      <c r="H879" s="243"/>
      <c r="I879" s="243"/>
      <c r="J879" s="166"/>
      <c r="K879" s="277"/>
    </row>
    <row r="880">
      <c r="A880" s="120"/>
      <c r="C880" s="120"/>
      <c r="D880" s="120"/>
      <c r="E880" s="275"/>
      <c r="F880" s="243"/>
      <c r="H880" s="243"/>
      <c r="I880" s="243"/>
      <c r="J880" s="166"/>
      <c r="K880" s="277"/>
    </row>
    <row r="881">
      <c r="A881" s="120"/>
      <c r="C881" s="120"/>
      <c r="D881" s="120"/>
      <c r="E881" s="275"/>
      <c r="F881" s="243"/>
      <c r="H881" s="243"/>
      <c r="I881" s="243"/>
      <c r="J881" s="166"/>
      <c r="K881" s="277"/>
    </row>
    <row r="882">
      <c r="A882" s="120"/>
      <c r="C882" s="120"/>
      <c r="D882" s="120"/>
      <c r="E882" s="275"/>
      <c r="F882" s="243"/>
      <c r="H882" s="243"/>
      <c r="I882" s="243"/>
      <c r="J882" s="166"/>
      <c r="K882" s="277"/>
    </row>
    <row r="883">
      <c r="A883" s="120"/>
      <c r="C883" s="120"/>
      <c r="D883" s="120"/>
      <c r="E883" s="275"/>
      <c r="F883" s="243"/>
      <c r="H883" s="243"/>
      <c r="I883" s="243"/>
      <c r="J883" s="166"/>
      <c r="K883" s="277"/>
    </row>
    <row r="884">
      <c r="A884" s="120"/>
      <c r="C884" s="120"/>
      <c r="D884" s="120"/>
      <c r="E884" s="275"/>
      <c r="F884" s="243"/>
      <c r="H884" s="243"/>
      <c r="I884" s="243"/>
      <c r="J884" s="166"/>
      <c r="K884" s="277"/>
    </row>
    <row r="885">
      <c r="A885" s="120"/>
      <c r="C885" s="120"/>
      <c r="D885" s="120"/>
      <c r="E885" s="275"/>
      <c r="F885" s="243"/>
      <c r="H885" s="243"/>
      <c r="I885" s="243"/>
      <c r="J885" s="166"/>
      <c r="K885" s="277"/>
    </row>
    <row r="886">
      <c r="A886" s="120"/>
      <c r="C886" s="120"/>
      <c r="D886" s="120"/>
      <c r="E886" s="275"/>
      <c r="F886" s="243"/>
      <c r="H886" s="243"/>
      <c r="I886" s="243"/>
      <c r="J886" s="166"/>
      <c r="K886" s="277"/>
    </row>
    <row r="887">
      <c r="A887" s="120"/>
      <c r="C887" s="120"/>
      <c r="D887" s="120"/>
      <c r="E887" s="275"/>
      <c r="F887" s="243"/>
      <c r="H887" s="243"/>
      <c r="I887" s="243"/>
      <c r="J887" s="166"/>
      <c r="K887" s="277"/>
    </row>
    <row r="888">
      <c r="A888" s="120"/>
      <c r="C888" s="120"/>
      <c r="D888" s="120"/>
      <c r="E888" s="275"/>
      <c r="F888" s="243"/>
      <c r="H888" s="243"/>
      <c r="I888" s="243"/>
      <c r="J888" s="166"/>
      <c r="K888" s="277"/>
    </row>
    <row r="889">
      <c r="A889" s="120"/>
      <c r="C889" s="120"/>
      <c r="D889" s="120"/>
      <c r="E889" s="275"/>
      <c r="F889" s="243"/>
      <c r="H889" s="243"/>
      <c r="I889" s="243"/>
      <c r="J889" s="166"/>
      <c r="K889" s="277"/>
    </row>
    <row r="890">
      <c r="A890" s="120"/>
      <c r="C890" s="120"/>
      <c r="D890" s="120"/>
      <c r="E890" s="275"/>
      <c r="F890" s="243"/>
      <c r="H890" s="243"/>
      <c r="I890" s="243"/>
      <c r="J890" s="166"/>
      <c r="K890" s="277"/>
    </row>
    <row r="891">
      <c r="A891" s="120"/>
      <c r="C891" s="120"/>
      <c r="D891" s="120"/>
      <c r="E891" s="275"/>
      <c r="F891" s="243"/>
      <c r="H891" s="243"/>
      <c r="I891" s="243"/>
      <c r="J891" s="166"/>
      <c r="K891" s="277"/>
    </row>
    <row r="892">
      <c r="A892" s="120"/>
      <c r="C892" s="120"/>
      <c r="D892" s="120"/>
      <c r="E892" s="275"/>
      <c r="F892" s="243"/>
      <c r="H892" s="243"/>
      <c r="I892" s="243"/>
      <c r="J892" s="166"/>
      <c r="K892" s="277"/>
    </row>
    <row r="893">
      <c r="A893" s="120"/>
      <c r="C893" s="120"/>
      <c r="D893" s="120"/>
      <c r="E893" s="275"/>
      <c r="F893" s="243"/>
      <c r="H893" s="243"/>
      <c r="I893" s="243"/>
      <c r="J893" s="166"/>
      <c r="K893" s="277"/>
    </row>
    <row r="894">
      <c r="A894" s="120"/>
      <c r="C894" s="120"/>
      <c r="D894" s="120"/>
      <c r="E894" s="275"/>
      <c r="F894" s="243"/>
      <c r="H894" s="243"/>
      <c r="I894" s="243"/>
      <c r="J894" s="166"/>
      <c r="K894" s="277"/>
    </row>
    <row r="895">
      <c r="A895" s="120"/>
      <c r="C895" s="120"/>
      <c r="D895" s="120"/>
      <c r="E895" s="275"/>
      <c r="F895" s="243"/>
      <c r="H895" s="243"/>
      <c r="I895" s="243"/>
      <c r="J895" s="166"/>
      <c r="K895" s="277"/>
    </row>
    <row r="896">
      <c r="A896" s="120"/>
      <c r="C896" s="120"/>
      <c r="D896" s="120"/>
      <c r="E896" s="275"/>
      <c r="F896" s="243"/>
      <c r="H896" s="243"/>
      <c r="I896" s="243"/>
      <c r="J896" s="166"/>
      <c r="K896" s="277"/>
    </row>
    <row r="897">
      <c r="A897" s="120"/>
      <c r="C897" s="120"/>
      <c r="D897" s="120"/>
      <c r="E897" s="275"/>
      <c r="F897" s="243"/>
      <c r="H897" s="243"/>
      <c r="I897" s="243"/>
      <c r="J897" s="166"/>
      <c r="K897" s="277"/>
    </row>
    <row r="898">
      <c r="A898" s="120"/>
      <c r="C898" s="120"/>
      <c r="D898" s="120"/>
      <c r="E898" s="275"/>
      <c r="F898" s="243"/>
      <c r="H898" s="243"/>
      <c r="I898" s="243"/>
      <c r="J898" s="166"/>
      <c r="K898" s="277"/>
    </row>
    <row r="899">
      <c r="A899" s="120"/>
      <c r="C899" s="120"/>
      <c r="D899" s="120"/>
      <c r="E899" s="275"/>
      <c r="F899" s="243"/>
      <c r="H899" s="243"/>
      <c r="I899" s="243"/>
      <c r="J899" s="166"/>
      <c r="K899" s="277"/>
    </row>
    <row r="900">
      <c r="A900" s="120"/>
      <c r="C900" s="120"/>
      <c r="D900" s="120"/>
      <c r="E900" s="275"/>
      <c r="F900" s="243"/>
      <c r="H900" s="243"/>
      <c r="I900" s="243"/>
      <c r="J900" s="166"/>
      <c r="K900" s="277"/>
    </row>
    <row r="901">
      <c r="A901" s="120"/>
      <c r="C901" s="120"/>
      <c r="D901" s="120"/>
      <c r="E901" s="275"/>
      <c r="F901" s="243"/>
      <c r="H901" s="243"/>
      <c r="I901" s="243"/>
      <c r="J901" s="166"/>
      <c r="K901" s="277"/>
    </row>
    <row r="902">
      <c r="A902" s="120"/>
      <c r="C902" s="120"/>
      <c r="D902" s="120"/>
      <c r="E902" s="275"/>
      <c r="F902" s="243"/>
      <c r="H902" s="243"/>
      <c r="I902" s="243"/>
      <c r="J902" s="166"/>
      <c r="K902" s="277"/>
    </row>
    <row r="903">
      <c r="A903" s="120"/>
      <c r="C903" s="120"/>
      <c r="D903" s="120"/>
      <c r="E903" s="275"/>
      <c r="F903" s="243"/>
      <c r="H903" s="243"/>
      <c r="I903" s="243"/>
      <c r="J903" s="166"/>
      <c r="K903" s="277"/>
    </row>
    <row r="904">
      <c r="A904" s="120"/>
      <c r="C904" s="120"/>
      <c r="D904" s="120"/>
      <c r="E904" s="275"/>
      <c r="F904" s="243"/>
      <c r="H904" s="243"/>
      <c r="I904" s="243"/>
      <c r="J904" s="166"/>
      <c r="K904" s="277"/>
    </row>
    <row r="905">
      <c r="A905" s="120"/>
      <c r="C905" s="120"/>
      <c r="D905" s="120"/>
      <c r="E905" s="275"/>
      <c r="F905" s="243"/>
      <c r="H905" s="243"/>
      <c r="I905" s="243"/>
      <c r="J905" s="166"/>
      <c r="K905" s="277"/>
    </row>
    <row r="906">
      <c r="A906" s="120"/>
      <c r="C906" s="120"/>
      <c r="D906" s="120"/>
      <c r="E906" s="275"/>
      <c r="F906" s="243"/>
      <c r="H906" s="243"/>
      <c r="I906" s="243"/>
      <c r="J906" s="166"/>
      <c r="K906" s="277"/>
    </row>
    <row r="907">
      <c r="A907" s="120"/>
      <c r="C907" s="120"/>
      <c r="D907" s="120"/>
      <c r="E907" s="275"/>
      <c r="F907" s="243"/>
      <c r="H907" s="243"/>
      <c r="I907" s="243"/>
      <c r="J907" s="166"/>
      <c r="K907" s="277"/>
    </row>
    <row r="908">
      <c r="A908" s="120"/>
      <c r="C908" s="120"/>
      <c r="D908" s="120"/>
      <c r="E908" s="275"/>
      <c r="F908" s="243"/>
      <c r="H908" s="243"/>
      <c r="I908" s="243"/>
      <c r="J908" s="166"/>
      <c r="K908" s="277"/>
    </row>
    <row r="909">
      <c r="A909" s="120"/>
      <c r="C909" s="120"/>
      <c r="D909" s="120"/>
      <c r="E909" s="275"/>
      <c r="F909" s="243"/>
      <c r="H909" s="243"/>
      <c r="I909" s="243"/>
      <c r="J909" s="166"/>
      <c r="K909" s="277"/>
    </row>
    <row r="910">
      <c r="A910" s="120"/>
      <c r="C910" s="120"/>
      <c r="D910" s="120"/>
      <c r="E910" s="275"/>
      <c r="F910" s="243"/>
      <c r="H910" s="243"/>
      <c r="I910" s="243"/>
      <c r="J910" s="166"/>
      <c r="K910" s="277"/>
    </row>
    <row r="911">
      <c r="A911" s="120"/>
      <c r="C911" s="120"/>
      <c r="D911" s="120"/>
      <c r="E911" s="275"/>
      <c r="F911" s="243"/>
      <c r="H911" s="243"/>
      <c r="I911" s="243"/>
      <c r="J911" s="166"/>
      <c r="K911" s="277"/>
    </row>
    <row r="912">
      <c r="A912" s="120"/>
      <c r="C912" s="120"/>
      <c r="D912" s="120"/>
      <c r="E912" s="275"/>
      <c r="F912" s="243"/>
      <c r="H912" s="243"/>
      <c r="I912" s="243"/>
      <c r="J912" s="166"/>
      <c r="K912" s="277"/>
    </row>
    <row r="913">
      <c r="A913" s="120"/>
      <c r="C913" s="120"/>
      <c r="D913" s="120"/>
      <c r="E913" s="275"/>
      <c r="F913" s="243"/>
      <c r="H913" s="243"/>
      <c r="I913" s="243"/>
      <c r="J913" s="166"/>
      <c r="K913" s="277"/>
    </row>
    <row r="914">
      <c r="A914" s="120"/>
      <c r="C914" s="120"/>
      <c r="D914" s="120"/>
      <c r="E914" s="275"/>
      <c r="F914" s="243"/>
      <c r="H914" s="243"/>
      <c r="I914" s="243"/>
      <c r="J914" s="166"/>
      <c r="K914" s="277"/>
    </row>
    <row r="915">
      <c r="A915" s="120"/>
      <c r="C915" s="120"/>
      <c r="D915" s="120"/>
      <c r="E915" s="275"/>
      <c r="F915" s="243"/>
      <c r="H915" s="243"/>
      <c r="I915" s="243"/>
      <c r="J915" s="166"/>
      <c r="K915" s="277"/>
    </row>
    <row r="916">
      <c r="A916" s="120"/>
      <c r="C916" s="120"/>
      <c r="D916" s="120"/>
      <c r="E916" s="275"/>
      <c r="F916" s="243"/>
      <c r="H916" s="243"/>
      <c r="I916" s="243"/>
      <c r="J916" s="166"/>
      <c r="K916" s="277"/>
    </row>
    <row r="917">
      <c r="A917" s="120"/>
      <c r="C917" s="120"/>
      <c r="D917" s="120"/>
      <c r="E917" s="275"/>
      <c r="F917" s="243"/>
      <c r="H917" s="243"/>
      <c r="I917" s="243"/>
      <c r="J917" s="166"/>
      <c r="K917" s="277"/>
    </row>
    <row r="918">
      <c r="A918" s="120"/>
      <c r="C918" s="120"/>
      <c r="D918" s="120"/>
      <c r="E918" s="275"/>
      <c r="F918" s="243"/>
      <c r="H918" s="243"/>
      <c r="I918" s="243"/>
      <c r="J918" s="166"/>
      <c r="K918" s="277"/>
    </row>
    <row r="919">
      <c r="A919" s="120"/>
      <c r="C919" s="120"/>
      <c r="D919" s="120"/>
      <c r="E919" s="275"/>
      <c r="F919" s="243"/>
      <c r="H919" s="243"/>
      <c r="I919" s="243"/>
      <c r="J919" s="166"/>
      <c r="K919" s="277"/>
    </row>
    <row r="920">
      <c r="A920" s="120"/>
      <c r="C920" s="120"/>
      <c r="D920" s="120"/>
      <c r="E920" s="275"/>
      <c r="F920" s="243"/>
      <c r="H920" s="243"/>
      <c r="I920" s="243"/>
      <c r="J920" s="166"/>
      <c r="K920" s="277"/>
    </row>
    <row r="921">
      <c r="A921" s="120"/>
      <c r="C921" s="120"/>
      <c r="D921" s="120"/>
      <c r="E921" s="275"/>
      <c r="F921" s="243"/>
      <c r="H921" s="243"/>
      <c r="I921" s="243"/>
      <c r="J921" s="166"/>
      <c r="K921" s="277"/>
    </row>
    <row r="922">
      <c r="A922" s="120"/>
      <c r="C922" s="120"/>
      <c r="D922" s="120"/>
      <c r="E922" s="275"/>
      <c r="F922" s="243"/>
      <c r="H922" s="243"/>
      <c r="I922" s="243"/>
      <c r="J922" s="166"/>
      <c r="K922" s="277"/>
    </row>
    <row r="923">
      <c r="A923" s="120"/>
      <c r="C923" s="120"/>
      <c r="D923" s="120"/>
      <c r="E923" s="275"/>
      <c r="F923" s="243"/>
      <c r="H923" s="243"/>
      <c r="I923" s="243"/>
      <c r="J923" s="166"/>
      <c r="K923" s="277"/>
    </row>
    <row r="924">
      <c r="A924" s="120"/>
      <c r="C924" s="120"/>
      <c r="D924" s="120"/>
      <c r="E924" s="275"/>
      <c r="F924" s="243"/>
      <c r="H924" s="243"/>
      <c r="I924" s="243"/>
      <c r="J924" s="166"/>
      <c r="K924" s="277"/>
    </row>
    <row r="925">
      <c r="A925" s="120"/>
      <c r="C925" s="120"/>
      <c r="D925" s="120"/>
      <c r="E925" s="275"/>
      <c r="F925" s="243"/>
      <c r="H925" s="243"/>
      <c r="I925" s="243"/>
      <c r="J925" s="166"/>
      <c r="K925" s="277"/>
    </row>
    <row r="926">
      <c r="A926" s="120"/>
      <c r="C926" s="120"/>
      <c r="D926" s="120"/>
      <c r="E926" s="275"/>
      <c r="F926" s="243"/>
      <c r="H926" s="243"/>
      <c r="I926" s="243"/>
      <c r="J926" s="166"/>
      <c r="K926" s="277"/>
    </row>
    <row r="927">
      <c r="A927" s="120"/>
      <c r="C927" s="120"/>
      <c r="D927" s="120"/>
      <c r="E927" s="275"/>
      <c r="F927" s="243"/>
      <c r="H927" s="243"/>
      <c r="I927" s="243"/>
      <c r="J927" s="166"/>
      <c r="K927" s="277"/>
    </row>
    <row r="928">
      <c r="A928" s="120"/>
      <c r="C928" s="120"/>
      <c r="D928" s="120"/>
      <c r="E928" s="275"/>
      <c r="F928" s="243"/>
      <c r="H928" s="243"/>
      <c r="I928" s="243"/>
      <c r="J928" s="166"/>
      <c r="K928" s="277"/>
    </row>
    <row r="929">
      <c r="A929" s="120"/>
      <c r="C929" s="120"/>
      <c r="D929" s="120"/>
      <c r="E929" s="275"/>
      <c r="F929" s="243"/>
      <c r="H929" s="243"/>
      <c r="I929" s="243"/>
      <c r="J929" s="166"/>
      <c r="K929" s="277"/>
    </row>
    <row r="930">
      <c r="A930" s="120"/>
      <c r="C930" s="120"/>
      <c r="D930" s="120"/>
      <c r="E930" s="275"/>
      <c r="F930" s="243"/>
      <c r="H930" s="243"/>
      <c r="I930" s="243"/>
      <c r="J930" s="166"/>
      <c r="K930" s="277"/>
    </row>
    <row r="931">
      <c r="A931" s="120"/>
      <c r="C931" s="120"/>
      <c r="D931" s="120"/>
      <c r="E931" s="275"/>
      <c r="F931" s="243"/>
      <c r="H931" s="243"/>
      <c r="I931" s="243"/>
      <c r="J931" s="166"/>
      <c r="K931" s="277"/>
    </row>
    <row r="932">
      <c r="A932" s="120"/>
      <c r="C932" s="120"/>
      <c r="D932" s="120"/>
      <c r="E932" s="275"/>
      <c r="F932" s="243"/>
      <c r="H932" s="243"/>
      <c r="I932" s="243"/>
      <c r="J932" s="166"/>
      <c r="K932" s="277"/>
    </row>
    <row r="933">
      <c r="A933" s="120"/>
      <c r="C933" s="120"/>
      <c r="D933" s="120"/>
      <c r="E933" s="275"/>
      <c r="F933" s="243"/>
      <c r="H933" s="243"/>
      <c r="I933" s="243"/>
      <c r="J933" s="166"/>
      <c r="K933" s="277"/>
    </row>
    <row r="934">
      <c r="A934" s="120"/>
      <c r="C934" s="120"/>
      <c r="D934" s="120"/>
      <c r="E934" s="275"/>
      <c r="F934" s="243"/>
      <c r="H934" s="243"/>
      <c r="I934" s="243"/>
      <c r="J934" s="166"/>
      <c r="K934" s="277"/>
    </row>
    <row r="935">
      <c r="A935" s="120"/>
      <c r="C935" s="120"/>
      <c r="D935" s="120"/>
      <c r="E935" s="275"/>
      <c r="F935" s="243"/>
      <c r="H935" s="243"/>
      <c r="I935" s="243"/>
      <c r="J935" s="166"/>
      <c r="K935" s="277"/>
    </row>
    <row r="936">
      <c r="A936" s="120"/>
      <c r="C936" s="120"/>
      <c r="D936" s="120"/>
      <c r="E936" s="275"/>
      <c r="F936" s="243"/>
      <c r="H936" s="243"/>
      <c r="I936" s="243"/>
      <c r="J936" s="166"/>
      <c r="K936" s="277"/>
    </row>
    <row r="937">
      <c r="A937" s="120"/>
      <c r="C937" s="120"/>
      <c r="D937" s="120"/>
      <c r="E937" s="275"/>
      <c r="F937" s="243"/>
      <c r="H937" s="243"/>
      <c r="I937" s="243"/>
      <c r="J937" s="166"/>
      <c r="K937" s="277"/>
    </row>
    <row r="938">
      <c r="A938" s="120"/>
      <c r="C938" s="120"/>
      <c r="D938" s="120"/>
      <c r="E938" s="275"/>
      <c r="F938" s="243"/>
      <c r="H938" s="243"/>
      <c r="I938" s="243"/>
      <c r="J938" s="166"/>
      <c r="K938" s="277"/>
    </row>
    <row r="939">
      <c r="A939" s="120"/>
      <c r="C939" s="120"/>
      <c r="D939" s="120"/>
      <c r="E939" s="275"/>
      <c r="F939" s="243"/>
      <c r="H939" s="243"/>
      <c r="I939" s="243"/>
      <c r="J939" s="166"/>
      <c r="K939" s="277"/>
    </row>
    <row r="940">
      <c r="A940" s="120"/>
      <c r="C940" s="120"/>
      <c r="D940" s="120"/>
      <c r="E940" s="275"/>
      <c r="F940" s="243"/>
      <c r="H940" s="243"/>
      <c r="I940" s="243"/>
      <c r="J940" s="166"/>
      <c r="K940" s="277"/>
    </row>
    <row r="941">
      <c r="A941" s="120"/>
      <c r="C941" s="120"/>
      <c r="D941" s="120"/>
      <c r="E941" s="275"/>
      <c r="F941" s="243"/>
      <c r="H941" s="243"/>
      <c r="I941" s="243"/>
      <c r="J941" s="166"/>
      <c r="K941" s="277"/>
    </row>
    <row r="942">
      <c r="A942" s="120"/>
      <c r="C942" s="120"/>
      <c r="D942" s="120"/>
      <c r="E942" s="275"/>
      <c r="F942" s="243"/>
      <c r="H942" s="243"/>
      <c r="I942" s="243"/>
      <c r="J942" s="166"/>
      <c r="K942" s="277"/>
    </row>
    <row r="943">
      <c r="A943" s="120"/>
      <c r="C943" s="120"/>
      <c r="D943" s="120"/>
      <c r="E943" s="275"/>
      <c r="F943" s="243"/>
      <c r="H943" s="243"/>
      <c r="I943" s="243"/>
      <c r="J943" s="166"/>
      <c r="K943" s="277"/>
    </row>
    <row r="944">
      <c r="A944" s="120"/>
      <c r="C944" s="120"/>
      <c r="D944" s="120"/>
      <c r="E944" s="275"/>
      <c r="F944" s="243"/>
      <c r="H944" s="243"/>
      <c r="I944" s="243"/>
      <c r="J944" s="166"/>
      <c r="K944" s="277"/>
    </row>
    <row r="945">
      <c r="A945" s="120"/>
      <c r="C945" s="120"/>
      <c r="D945" s="120"/>
      <c r="E945" s="275"/>
      <c r="F945" s="243"/>
      <c r="H945" s="243"/>
      <c r="I945" s="243"/>
      <c r="J945" s="166"/>
      <c r="K945" s="277"/>
    </row>
    <row r="946">
      <c r="A946" s="120"/>
      <c r="C946" s="120"/>
      <c r="D946" s="120"/>
      <c r="E946" s="275"/>
      <c r="F946" s="243"/>
      <c r="H946" s="243"/>
      <c r="I946" s="243"/>
      <c r="J946" s="166"/>
      <c r="K946" s="277"/>
    </row>
    <row r="947">
      <c r="A947" s="120"/>
      <c r="C947" s="120"/>
      <c r="D947" s="120"/>
      <c r="E947" s="275"/>
      <c r="F947" s="243"/>
      <c r="H947" s="243"/>
      <c r="I947" s="243"/>
      <c r="J947" s="166"/>
      <c r="K947" s="277"/>
    </row>
    <row r="948">
      <c r="A948" s="120"/>
      <c r="C948" s="120"/>
      <c r="D948" s="120"/>
      <c r="E948" s="275"/>
      <c r="F948" s="243"/>
      <c r="H948" s="243"/>
      <c r="I948" s="243"/>
      <c r="J948" s="166"/>
      <c r="K948" s="277"/>
    </row>
    <row r="949">
      <c r="A949" s="120"/>
      <c r="C949" s="120"/>
      <c r="D949" s="120"/>
      <c r="E949" s="275"/>
      <c r="F949" s="243"/>
      <c r="H949" s="243"/>
      <c r="I949" s="243"/>
      <c r="J949" s="166"/>
      <c r="K949" s="277"/>
    </row>
    <row r="950">
      <c r="A950" s="120"/>
      <c r="C950" s="120"/>
      <c r="D950" s="120"/>
      <c r="E950" s="275"/>
      <c r="F950" s="243"/>
      <c r="H950" s="243"/>
      <c r="I950" s="243"/>
      <c r="J950" s="166"/>
      <c r="K950" s="277"/>
    </row>
    <row r="951">
      <c r="A951" s="120"/>
      <c r="C951" s="120"/>
      <c r="D951" s="120"/>
      <c r="E951" s="275"/>
      <c r="F951" s="243"/>
      <c r="H951" s="243"/>
      <c r="I951" s="243"/>
      <c r="J951" s="166"/>
      <c r="K951" s="277"/>
    </row>
    <row r="952">
      <c r="A952" s="120"/>
      <c r="C952" s="120"/>
      <c r="D952" s="120"/>
      <c r="E952" s="275"/>
      <c r="F952" s="243"/>
      <c r="H952" s="243"/>
      <c r="I952" s="243"/>
      <c r="J952" s="166"/>
      <c r="K952" s="277"/>
    </row>
    <row r="953">
      <c r="A953" s="120"/>
      <c r="C953" s="120"/>
      <c r="D953" s="120"/>
      <c r="E953" s="275"/>
      <c r="F953" s="243"/>
      <c r="H953" s="243"/>
      <c r="I953" s="243"/>
      <c r="J953" s="166"/>
      <c r="K953" s="277"/>
    </row>
    <row r="954">
      <c r="A954" s="120"/>
      <c r="C954" s="120"/>
      <c r="D954" s="120"/>
      <c r="E954" s="275"/>
      <c r="F954" s="243"/>
      <c r="H954" s="243"/>
      <c r="I954" s="243"/>
      <c r="J954" s="166"/>
      <c r="K954" s="277"/>
    </row>
    <row r="955">
      <c r="A955" s="120"/>
      <c r="C955" s="120"/>
      <c r="D955" s="120"/>
      <c r="E955" s="275"/>
      <c r="F955" s="243"/>
      <c r="H955" s="243"/>
      <c r="I955" s="243"/>
      <c r="J955" s="166"/>
      <c r="K955" s="277"/>
    </row>
    <row r="956">
      <c r="A956" s="120"/>
      <c r="C956" s="120"/>
      <c r="D956" s="120"/>
      <c r="E956" s="275"/>
      <c r="F956" s="243"/>
      <c r="H956" s="243"/>
      <c r="I956" s="243"/>
      <c r="J956" s="166"/>
      <c r="K956" s="277"/>
    </row>
    <row r="957">
      <c r="A957" s="120"/>
      <c r="C957" s="120"/>
      <c r="D957" s="120"/>
      <c r="E957" s="275"/>
      <c r="F957" s="243"/>
      <c r="H957" s="243"/>
      <c r="I957" s="243"/>
      <c r="J957" s="166"/>
      <c r="K957" s="277"/>
    </row>
    <row r="958">
      <c r="A958" s="120"/>
      <c r="C958" s="120"/>
      <c r="D958" s="120"/>
      <c r="E958" s="275"/>
      <c r="F958" s="243"/>
      <c r="H958" s="243"/>
      <c r="I958" s="243"/>
      <c r="J958" s="166"/>
      <c r="K958" s="277"/>
    </row>
    <row r="959">
      <c r="A959" s="120"/>
      <c r="C959" s="120"/>
      <c r="D959" s="120"/>
      <c r="E959" s="275"/>
      <c r="F959" s="243"/>
      <c r="H959" s="243"/>
      <c r="I959" s="243"/>
      <c r="J959" s="166"/>
      <c r="K959" s="277"/>
    </row>
    <row r="960">
      <c r="A960" s="120"/>
      <c r="C960" s="120"/>
      <c r="D960" s="120"/>
      <c r="E960" s="275"/>
      <c r="F960" s="243"/>
      <c r="H960" s="243"/>
      <c r="I960" s="243"/>
      <c r="J960" s="166"/>
      <c r="K960" s="277"/>
    </row>
    <row r="961">
      <c r="A961" s="120"/>
      <c r="C961" s="120"/>
      <c r="D961" s="120"/>
      <c r="E961" s="275"/>
      <c r="F961" s="243"/>
      <c r="H961" s="243"/>
      <c r="I961" s="243"/>
      <c r="J961" s="166"/>
      <c r="K961" s="277"/>
    </row>
    <row r="962">
      <c r="A962" s="120"/>
      <c r="C962" s="120"/>
      <c r="D962" s="120"/>
      <c r="E962" s="275"/>
      <c r="F962" s="243"/>
      <c r="H962" s="243"/>
      <c r="I962" s="243"/>
      <c r="J962" s="166"/>
      <c r="K962" s="277"/>
    </row>
    <row r="963">
      <c r="A963" s="120"/>
      <c r="C963" s="120"/>
      <c r="D963" s="120"/>
      <c r="E963" s="275"/>
      <c r="F963" s="243"/>
      <c r="H963" s="243"/>
      <c r="I963" s="243"/>
      <c r="J963" s="166"/>
      <c r="K963" s="277"/>
    </row>
    <row r="964">
      <c r="A964" s="120"/>
      <c r="C964" s="120"/>
      <c r="D964" s="120"/>
      <c r="E964" s="275"/>
      <c r="F964" s="243"/>
      <c r="H964" s="243"/>
      <c r="I964" s="243"/>
      <c r="J964" s="166"/>
      <c r="K964" s="277"/>
    </row>
    <row r="965">
      <c r="A965" s="120"/>
      <c r="C965" s="120"/>
      <c r="D965" s="120"/>
      <c r="E965" s="275"/>
      <c r="F965" s="243"/>
      <c r="H965" s="243"/>
      <c r="I965" s="243"/>
      <c r="J965" s="166"/>
      <c r="K965" s="277"/>
    </row>
  </sheetData>
  <hyperlinks>
    <hyperlink r:id="rId1" ref="K7"/>
    <hyperlink r:id="rId2" ref="K8"/>
    <hyperlink r:id="rId3" ref="K9"/>
    <hyperlink r:id="rId4" ref="L9"/>
    <hyperlink r:id="rId5" ref="K10"/>
    <hyperlink r:id="rId6" ref="L10"/>
    <hyperlink r:id="rId7" ref="M10"/>
    <hyperlink r:id="rId8" ref="K11"/>
    <hyperlink r:id="rId9" ref="K12"/>
    <hyperlink r:id="rId10" ref="K13"/>
    <hyperlink r:id="rId11" ref="K14"/>
    <hyperlink r:id="rId12" ref="K15"/>
    <hyperlink r:id="rId13" ref="K16"/>
    <hyperlink r:id="rId14" ref="K17"/>
    <hyperlink r:id="rId15" ref="K18"/>
    <hyperlink r:id="rId16" ref="K19"/>
    <hyperlink r:id="rId17" ref="K20"/>
    <hyperlink r:id="rId18" ref="K21"/>
    <hyperlink r:id="rId19" ref="K22"/>
    <hyperlink r:id="rId20" ref="K23"/>
    <hyperlink r:id="rId21" ref="K24"/>
    <hyperlink r:id="rId22" ref="K25"/>
    <hyperlink r:id="rId23" ref="K26"/>
    <hyperlink r:id="rId24" ref="K27"/>
    <hyperlink r:id="rId25" ref="K28"/>
    <hyperlink r:id="rId26" ref="K29"/>
    <hyperlink r:id="rId27" ref="K30"/>
  </hyperlinks>
  <drawing r:id="rId28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63"/>
    <col customWidth="1" min="2" max="2" width="38.63"/>
    <col customWidth="1" min="3" max="9" width="5.38"/>
  </cols>
  <sheetData>
    <row r="1">
      <c r="B1" s="127" t="s">
        <v>114</v>
      </c>
    </row>
    <row r="2">
      <c r="B2" s="127" t="s">
        <v>115</v>
      </c>
    </row>
    <row r="4">
      <c r="B4" s="153" t="s">
        <v>116</v>
      </c>
      <c r="C4" s="286"/>
      <c r="D4" s="286"/>
      <c r="E4" s="286"/>
      <c r="F4" s="286"/>
      <c r="G4" s="286"/>
      <c r="H4" s="286"/>
      <c r="I4" s="286"/>
    </row>
    <row r="5">
      <c r="B5" s="286"/>
      <c r="C5" s="286"/>
      <c r="D5" s="286"/>
      <c r="E5" s="286"/>
      <c r="F5" s="286"/>
      <c r="G5" s="286"/>
      <c r="H5" s="286"/>
      <c r="I5" s="286"/>
    </row>
    <row r="6">
      <c r="B6" s="286"/>
      <c r="C6" s="286"/>
      <c r="D6" s="286"/>
      <c r="E6" s="286"/>
      <c r="F6" s="286"/>
      <c r="G6" s="286"/>
      <c r="H6" s="286"/>
      <c r="I6" s="286"/>
    </row>
    <row r="7">
      <c r="B7" s="286"/>
      <c r="C7" s="286"/>
      <c r="D7" s="286"/>
      <c r="E7" s="286"/>
      <c r="F7" s="286"/>
      <c r="G7" s="286"/>
      <c r="H7" s="286"/>
      <c r="I7" s="286"/>
    </row>
    <row r="8">
      <c r="B8" s="286"/>
      <c r="C8" s="286"/>
      <c r="D8" s="286"/>
      <c r="E8" s="286"/>
      <c r="F8" s="286"/>
      <c r="G8" s="286"/>
      <c r="H8" s="286"/>
      <c r="I8" s="286"/>
    </row>
    <row r="9">
      <c r="B9" s="286"/>
      <c r="C9" s="286"/>
      <c r="D9" s="286"/>
      <c r="E9" s="286"/>
      <c r="F9" s="286"/>
      <c r="G9" s="286"/>
      <c r="H9" s="286"/>
      <c r="I9" s="286"/>
    </row>
    <row r="10">
      <c r="B10" s="286"/>
      <c r="C10" s="286"/>
      <c r="D10" s="286"/>
      <c r="E10" s="286"/>
      <c r="F10" s="286"/>
      <c r="G10" s="286"/>
      <c r="H10" s="286"/>
      <c r="I10" s="286"/>
    </row>
    <row r="11">
      <c r="B11" s="286"/>
      <c r="C11" s="286"/>
      <c r="D11" s="286"/>
      <c r="E11" s="286"/>
      <c r="F11" s="286"/>
      <c r="G11" s="286"/>
      <c r="H11" s="286"/>
      <c r="I11" s="286"/>
    </row>
    <row r="12">
      <c r="B12" s="286"/>
      <c r="C12" s="286"/>
      <c r="D12" s="286"/>
      <c r="E12" s="286"/>
      <c r="F12" s="286"/>
      <c r="G12" s="286"/>
      <c r="H12" s="286"/>
      <c r="I12" s="286"/>
    </row>
    <row r="13">
      <c r="B13" s="286"/>
      <c r="C13" s="286"/>
      <c r="D13" s="286"/>
      <c r="E13" s="286"/>
      <c r="F13" s="286"/>
      <c r="G13" s="286"/>
      <c r="H13" s="286"/>
      <c r="I13" s="286"/>
    </row>
    <row r="14">
      <c r="B14" s="286"/>
      <c r="C14" s="286"/>
      <c r="D14" s="286"/>
      <c r="E14" s="286"/>
      <c r="F14" s="286"/>
      <c r="G14" s="286"/>
      <c r="H14" s="286"/>
      <c r="I14" s="286"/>
    </row>
    <row r="15">
      <c r="B15" s="286"/>
      <c r="C15" s="286"/>
      <c r="D15" s="286"/>
      <c r="E15" s="286"/>
      <c r="F15" s="286"/>
      <c r="G15" s="286"/>
      <c r="H15" s="286"/>
      <c r="I15" s="286"/>
    </row>
    <row r="16">
      <c r="B16" s="286"/>
      <c r="C16" s="286"/>
      <c r="D16" s="286"/>
      <c r="E16" s="286"/>
      <c r="F16" s="286"/>
      <c r="G16" s="286"/>
      <c r="H16" s="286"/>
      <c r="I16" s="286"/>
    </row>
    <row r="17">
      <c r="B17" s="286"/>
      <c r="C17" s="286"/>
      <c r="D17" s="286"/>
      <c r="E17" s="286"/>
      <c r="F17" s="286"/>
      <c r="G17" s="286"/>
      <c r="H17" s="286"/>
      <c r="I17" s="286"/>
    </row>
    <row r="18">
      <c r="B18" s="286"/>
      <c r="C18" s="286"/>
      <c r="D18" s="286"/>
      <c r="E18" s="286"/>
      <c r="F18" s="286"/>
      <c r="G18" s="286"/>
      <c r="H18" s="286"/>
      <c r="I18" s="286"/>
    </row>
    <row r="19">
      <c r="B19" s="286"/>
      <c r="C19" s="286"/>
      <c r="D19" s="286"/>
      <c r="E19" s="286"/>
      <c r="F19" s="286"/>
      <c r="G19" s="286"/>
      <c r="H19" s="286"/>
      <c r="I19" s="286"/>
    </row>
    <row r="20">
      <c r="B20" s="286"/>
      <c r="C20" s="286"/>
      <c r="D20" s="286"/>
      <c r="E20" s="286"/>
      <c r="F20" s="286"/>
      <c r="G20" s="286"/>
      <c r="H20" s="286"/>
      <c r="I20" s="286"/>
    </row>
    <row r="21">
      <c r="B21" s="286"/>
      <c r="C21" s="286"/>
      <c r="D21" s="286"/>
      <c r="E21" s="286"/>
      <c r="F21" s="286"/>
      <c r="G21" s="286"/>
      <c r="H21" s="286"/>
      <c r="I21" s="286"/>
    </row>
    <row r="22">
      <c r="B22" s="286"/>
      <c r="C22" s="286"/>
      <c r="D22" s="286"/>
      <c r="E22" s="286"/>
      <c r="F22" s="286"/>
      <c r="G22" s="286"/>
      <c r="H22" s="286"/>
      <c r="I22" s="286"/>
    </row>
    <row r="23">
      <c r="B23" s="286"/>
      <c r="C23" s="286"/>
      <c r="D23" s="286"/>
      <c r="E23" s="286"/>
      <c r="F23" s="286"/>
      <c r="G23" s="286"/>
      <c r="H23" s="286"/>
      <c r="I23" s="286"/>
    </row>
    <row r="24">
      <c r="B24" s="286"/>
      <c r="C24" s="286"/>
      <c r="D24" s="286"/>
      <c r="E24" s="286"/>
      <c r="F24" s="286"/>
      <c r="G24" s="286"/>
      <c r="H24" s="286"/>
      <c r="I24" s="286"/>
    </row>
    <row r="25">
      <c r="B25" s="286"/>
      <c r="C25" s="286"/>
      <c r="D25" s="286"/>
      <c r="E25" s="286"/>
      <c r="F25" s="286"/>
      <c r="G25" s="286"/>
      <c r="H25" s="286"/>
      <c r="I25" s="286"/>
    </row>
    <row r="26">
      <c r="B26" s="286"/>
      <c r="C26" s="286"/>
      <c r="D26" s="286"/>
      <c r="E26" s="286"/>
      <c r="F26" s="286"/>
      <c r="G26" s="286"/>
      <c r="H26" s="286"/>
      <c r="I26" s="286"/>
    </row>
    <row r="27">
      <c r="B27" s="286"/>
      <c r="C27" s="286"/>
      <c r="D27" s="286"/>
      <c r="E27" s="286"/>
      <c r="F27" s="286"/>
      <c r="G27" s="286"/>
      <c r="H27" s="286"/>
      <c r="I27" s="286"/>
    </row>
    <row r="28">
      <c r="B28" s="154"/>
      <c r="C28" s="154"/>
      <c r="D28" s="154"/>
      <c r="E28" s="154"/>
      <c r="F28" s="154"/>
      <c r="G28" s="154"/>
      <c r="H28" s="154"/>
      <c r="I28" s="154"/>
    </row>
    <row r="29">
      <c r="B29" s="154"/>
      <c r="C29" s="154"/>
      <c r="D29" s="154"/>
      <c r="E29" s="154"/>
      <c r="F29" s="154"/>
      <c r="G29" s="154"/>
      <c r="H29" s="154"/>
      <c r="I29" s="154"/>
    </row>
    <row r="30">
      <c r="B30" s="154"/>
      <c r="C30" s="154"/>
      <c r="D30" s="154"/>
      <c r="E30" s="154"/>
      <c r="F30" s="154"/>
      <c r="G30" s="154"/>
      <c r="H30" s="154"/>
      <c r="I30" s="154"/>
    </row>
    <row r="31">
      <c r="B31" s="154"/>
      <c r="C31" s="154"/>
      <c r="D31" s="154"/>
      <c r="E31" s="154"/>
      <c r="F31" s="154"/>
      <c r="G31" s="154"/>
      <c r="H31" s="154"/>
      <c r="I31" s="154"/>
    </row>
    <row r="32">
      <c r="B32" s="154"/>
      <c r="C32" s="154"/>
      <c r="D32" s="154"/>
      <c r="E32" s="154"/>
      <c r="F32" s="154"/>
      <c r="G32" s="154"/>
      <c r="H32" s="154"/>
      <c r="I32" s="154"/>
    </row>
    <row r="33">
      <c r="B33" s="154"/>
      <c r="C33" s="154"/>
      <c r="D33" s="154"/>
      <c r="E33" s="154"/>
      <c r="F33" s="154"/>
      <c r="G33" s="154"/>
      <c r="H33" s="154"/>
      <c r="I33" s="154"/>
    </row>
    <row r="34">
      <c r="B34" s="154"/>
      <c r="C34" s="154"/>
      <c r="D34" s="154"/>
      <c r="E34" s="154"/>
      <c r="F34" s="154"/>
      <c r="G34" s="154"/>
      <c r="H34" s="154"/>
      <c r="I34" s="154"/>
    </row>
    <row r="35">
      <c r="B35" s="154"/>
      <c r="C35" s="154"/>
      <c r="D35" s="154"/>
      <c r="E35" s="154"/>
      <c r="F35" s="154"/>
      <c r="G35" s="154"/>
      <c r="H35" s="154"/>
      <c r="I35" s="154"/>
    </row>
    <row r="36">
      <c r="B36" s="154"/>
      <c r="C36" s="154"/>
      <c r="D36" s="154"/>
      <c r="E36" s="154"/>
      <c r="F36" s="154"/>
      <c r="G36" s="154"/>
      <c r="H36" s="154"/>
      <c r="I36" s="154"/>
    </row>
    <row r="37">
      <c r="B37" s="154"/>
      <c r="C37" s="154"/>
      <c r="D37" s="154"/>
      <c r="E37" s="154"/>
      <c r="F37" s="154"/>
      <c r="G37" s="154"/>
      <c r="H37" s="154"/>
      <c r="I37" s="154"/>
    </row>
    <row r="38">
      <c r="B38" s="154"/>
      <c r="C38" s="154"/>
      <c r="D38" s="154"/>
      <c r="E38" s="154"/>
      <c r="F38" s="154"/>
      <c r="G38" s="154"/>
      <c r="H38" s="154"/>
      <c r="I38" s="154"/>
    </row>
    <row r="39">
      <c r="B39" s="154"/>
      <c r="C39" s="154"/>
      <c r="D39" s="154"/>
      <c r="E39" s="154"/>
      <c r="F39" s="154"/>
      <c r="G39" s="154"/>
      <c r="H39" s="154"/>
      <c r="I39" s="154"/>
    </row>
    <row r="40">
      <c r="B40" s="154"/>
      <c r="C40" s="154"/>
      <c r="D40" s="154"/>
      <c r="E40" s="154"/>
      <c r="F40" s="154"/>
      <c r="G40" s="154"/>
      <c r="H40" s="154"/>
      <c r="I40" s="154"/>
    </row>
    <row r="41">
      <c r="B41" s="154"/>
      <c r="C41" s="154"/>
      <c r="D41" s="154"/>
      <c r="E41" s="154"/>
      <c r="F41" s="154"/>
      <c r="G41" s="154"/>
      <c r="H41" s="154"/>
      <c r="I41" s="154"/>
    </row>
    <row r="42">
      <c r="B42" s="154"/>
      <c r="C42" s="154"/>
      <c r="D42" s="154"/>
      <c r="E42" s="154"/>
      <c r="F42" s="154"/>
      <c r="G42" s="154"/>
      <c r="H42" s="154"/>
      <c r="I42" s="154"/>
    </row>
    <row r="43">
      <c r="B43" s="154"/>
      <c r="C43" s="154"/>
      <c r="D43" s="154"/>
      <c r="E43" s="154"/>
      <c r="F43" s="154"/>
      <c r="G43" s="154"/>
      <c r="H43" s="154"/>
      <c r="I43" s="154"/>
    </row>
    <row r="44">
      <c r="B44" s="154"/>
      <c r="C44" s="154"/>
      <c r="D44" s="154"/>
      <c r="E44" s="154"/>
      <c r="F44" s="154"/>
      <c r="G44" s="154"/>
      <c r="H44" s="154"/>
      <c r="I44" s="154"/>
    </row>
    <row r="45">
      <c r="B45" s="154"/>
      <c r="C45" s="154"/>
      <c r="D45" s="154"/>
      <c r="E45" s="154"/>
      <c r="F45" s="154"/>
      <c r="G45" s="154"/>
      <c r="H45" s="154"/>
      <c r="I45" s="154"/>
    </row>
    <row r="46">
      <c r="B46" s="154"/>
      <c r="C46" s="154"/>
      <c r="D46" s="154"/>
      <c r="E46" s="154"/>
      <c r="F46" s="154"/>
      <c r="G46" s="154"/>
      <c r="H46" s="154"/>
      <c r="I46" s="154"/>
    </row>
    <row r="47">
      <c r="B47" s="154"/>
      <c r="C47" s="154"/>
      <c r="D47" s="154"/>
      <c r="E47" s="154"/>
      <c r="F47" s="154"/>
      <c r="G47" s="154"/>
      <c r="H47" s="154"/>
      <c r="I47" s="154"/>
    </row>
    <row r="48">
      <c r="B48" s="154"/>
      <c r="C48" s="154"/>
      <c r="D48" s="154"/>
      <c r="E48" s="154"/>
      <c r="F48" s="154"/>
      <c r="G48" s="154"/>
      <c r="H48" s="154"/>
      <c r="I48" s="154"/>
    </row>
    <row r="49">
      <c r="B49" s="154"/>
      <c r="C49" s="154"/>
      <c r="D49" s="154"/>
      <c r="E49" s="154"/>
      <c r="F49" s="154"/>
      <c r="G49" s="154"/>
      <c r="H49" s="154"/>
      <c r="I49" s="154"/>
    </row>
    <row r="50">
      <c r="B50" s="154"/>
      <c r="C50" s="154"/>
      <c r="D50" s="154"/>
      <c r="E50" s="154"/>
      <c r="F50" s="154"/>
      <c r="G50" s="154"/>
      <c r="H50" s="154"/>
      <c r="I50" s="154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13"/>
    <col customWidth="1" min="2" max="2" width="17.63"/>
    <col customWidth="1" min="3" max="3" width="8.0"/>
    <col customWidth="1" min="4" max="4" width="27.13"/>
    <col customWidth="1" min="5" max="5" width="6.13"/>
    <col customWidth="1" min="6" max="7" width="13.13"/>
    <col customWidth="1" min="8" max="8" width="6.13"/>
  </cols>
  <sheetData>
    <row r="1" ht="6.0" customHeight="1">
      <c r="A1" s="287"/>
      <c r="B1" s="287"/>
      <c r="C1" s="287"/>
      <c r="D1" s="288"/>
      <c r="E1" s="287"/>
      <c r="F1" s="287"/>
      <c r="G1" s="287"/>
      <c r="H1" s="287"/>
    </row>
    <row r="2" ht="18.0" customHeight="1">
      <c r="A2" s="289"/>
      <c r="B2" s="289"/>
      <c r="C2" s="289"/>
      <c r="D2" s="290"/>
      <c r="E2" s="289"/>
      <c r="F2" s="289"/>
      <c r="G2" s="289"/>
      <c r="H2" s="289"/>
    </row>
    <row r="3" ht="19.5" customHeight="1">
      <c r="A3" s="291"/>
      <c r="C3" s="292" t="s">
        <v>117</v>
      </c>
      <c r="H3" s="291"/>
    </row>
    <row r="4">
      <c r="A4" s="293"/>
      <c r="C4" s="294" t="s">
        <v>118</v>
      </c>
      <c r="H4" s="291"/>
    </row>
    <row r="5">
      <c r="A5" s="293"/>
      <c r="C5" s="295" t="s">
        <v>119</v>
      </c>
      <c r="H5" s="291"/>
    </row>
    <row r="6">
      <c r="A6" s="296"/>
      <c r="D6" s="297"/>
      <c r="E6" s="297"/>
      <c r="F6" s="297"/>
      <c r="G6" s="297"/>
      <c r="H6" s="296"/>
    </row>
    <row r="7" ht="19.5" customHeight="1">
      <c r="A7" s="298"/>
      <c r="B7" s="299" t="s">
        <v>120</v>
      </c>
      <c r="F7" s="300"/>
      <c r="G7" s="300"/>
      <c r="H7" s="298"/>
    </row>
    <row r="8" ht="18.0" customHeight="1">
      <c r="A8" s="301"/>
      <c r="B8" s="302" t="s">
        <v>121</v>
      </c>
      <c r="E8" s="303"/>
      <c r="F8" s="303"/>
      <c r="G8" s="303"/>
      <c r="H8" s="304"/>
    </row>
    <row r="9">
      <c r="A9" s="301"/>
      <c r="B9" s="305"/>
      <c r="D9" s="300"/>
      <c r="F9" s="300"/>
      <c r="H9" s="301"/>
    </row>
    <row r="10" ht="18.0" customHeight="1">
      <c r="A10" s="306"/>
      <c r="B10" s="307" t="s">
        <v>122</v>
      </c>
      <c r="D10" s="307" t="s">
        <v>123</v>
      </c>
      <c r="F10" s="307" t="s">
        <v>124</v>
      </c>
      <c r="H10" s="306"/>
    </row>
    <row r="11" ht="18.0" customHeight="1">
      <c r="A11" s="296"/>
      <c r="B11" s="295" t="s">
        <v>125</v>
      </c>
      <c r="D11" s="308" t="s">
        <v>126</v>
      </c>
      <c r="F11" s="309">
        <v>2.022091E7</v>
      </c>
      <c r="H11" s="296"/>
    </row>
    <row r="12" ht="18.0" customHeight="1">
      <c r="A12" s="301"/>
      <c r="B12" s="310"/>
      <c r="D12" s="304"/>
      <c r="F12" s="303"/>
      <c r="H12" s="301"/>
    </row>
    <row r="13" ht="18.0" customHeight="1">
      <c r="A13" s="301"/>
      <c r="B13" s="310"/>
      <c r="D13" s="307" t="s">
        <v>127</v>
      </c>
      <c r="F13" s="307" t="s">
        <v>128</v>
      </c>
      <c r="H13" s="301"/>
    </row>
    <row r="14" ht="18.0" customHeight="1">
      <c r="A14" s="301"/>
      <c r="B14" s="310"/>
      <c r="D14" s="309" t="s">
        <v>129</v>
      </c>
      <c r="F14" s="311">
        <v>44843.0</v>
      </c>
      <c r="H14" s="301"/>
    </row>
    <row r="15">
      <c r="A15" s="293"/>
      <c r="B15" s="312"/>
      <c r="C15" s="313"/>
      <c r="D15" s="312"/>
      <c r="E15" s="313"/>
      <c r="F15" s="312"/>
      <c r="G15" s="313"/>
      <c r="H15" s="293"/>
    </row>
    <row r="16">
      <c r="A16" s="301"/>
      <c r="B16" s="303"/>
      <c r="C16" s="303"/>
      <c r="D16" s="303"/>
      <c r="E16" s="304"/>
      <c r="F16" s="303"/>
      <c r="G16" s="303"/>
      <c r="H16" s="301"/>
    </row>
    <row r="17" ht="30.0" customHeight="1">
      <c r="A17" s="301"/>
      <c r="B17" s="314" t="s">
        <v>130</v>
      </c>
      <c r="E17" s="315"/>
      <c r="F17" s="315" t="s">
        <v>131</v>
      </c>
      <c r="G17" s="315" t="s">
        <v>132</v>
      </c>
      <c r="H17" s="301"/>
    </row>
    <row r="18" ht="19.5" customHeight="1">
      <c r="A18" s="296"/>
      <c r="B18" s="316" t="s">
        <v>129</v>
      </c>
      <c r="F18" s="317">
        <f>RAB!H13</f>
        <v>17272674.18</v>
      </c>
      <c r="H18" s="296"/>
    </row>
    <row r="19">
      <c r="A19" s="296"/>
      <c r="B19" s="318" t="s">
        <v>133</v>
      </c>
      <c r="E19" s="319">
        <f>(G19)/F18</f>
        <v>0.5644754193</v>
      </c>
      <c r="G19" s="320">
        <v>9750000.0</v>
      </c>
      <c r="H19" s="296"/>
    </row>
    <row r="20" ht="24.0" customHeight="1">
      <c r="A20" s="321"/>
      <c r="B20" s="322" t="s">
        <v>134</v>
      </c>
      <c r="C20" s="323"/>
      <c r="D20" s="324">
        <f>F18-G19</f>
        <v>7522674.178</v>
      </c>
      <c r="E20" s="325"/>
      <c r="F20" s="326" t="s">
        <v>135</v>
      </c>
      <c r="G20" s="327">
        <f>sum(G18:G19)</f>
        <v>9750000</v>
      </c>
      <c r="H20" s="321"/>
    </row>
    <row r="21" ht="30.0" customHeight="1">
      <c r="A21" s="328"/>
      <c r="B21" s="329"/>
      <c r="C21" s="330"/>
      <c r="D21" s="330"/>
      <c r="E21" s="330"/>
      <c r="F21" s="331">
        <f>sum(G20)</f>
        <v>9750000</v>
      </c>
      <c r="H21" s="328"/>
    </row>
    <row r="22" ht="19.5" customHeight="1">
      <c r="A22" s="304"/>
      <c r="B22" s="332"/>
      <c r="C22" s="304"/>
      <c r="D22" s="304"/>
      <c r="E22" s="304"/>
      <c r="F22" s="304"/>
      <c r="G22" s="304"/>
      <c r="H22" s="304"/>
    </row>
  </sheetData>
  <mergeCells count="31">
    <mergeCell ref="C3:G3"/>
    <mergeCell ref="C4:G4"/>
    <mergeCell ref="C5:G5"/>
    <mergeCell ref="B7:E7"/>
    <mergeCell ref="B8:D8"/>
    <mergeCell ref="D9:E9"/>
    <mergeCell ref="F9:G9"/>
    <mergeCell ref="B9:C9"/>
    <mergeCell ref="B10:C10"/>
    <mergeCell ref="D10:E10"/>
    <mergeCell ref="F10:G10"/>
    <mergeCell ref="B11:C11"/>
    <mergeCell ref="D11:E11"/>
    <mergeCell ref="F11:G11"/>
    <mergeCell ref="D14:E14"/>
    <mergeCell ref="F14:G14"/>
    <mergeCell ref="B15:C15"/>
    <mergeCell ref="D15:E15"/>
    <mergeCell ref="F15:G15"/>
    <mergeCell ref="B17:D17"/>
    <mergeCell ref="B18:E18"/>
    <mergeCell ref="B19:D19"/>
    <mergeCell ref="B20:C20"/>
    <mergeCell ref="F21:G21"/>
    <mergeCell ref="B12:C12"/>
    <mergeCell ref="D12:E12"/>
    <mergeCell ref="F12:G12"/>
    <mergeCell ref="B13:C13"/>
    <mergeCell ref="D13:E13"/>
    <mergeCell ref="F13:G13"/>
    <mergeCell ref="B14:C14"/>
  </mergeCells>
  <drawing r:id="rId1"/>
</worksheet>
</file>